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5\December 16\To be sent\"/>
    </mc:Choice>
  </mc:AlternateContent>
  <bookViews>
    <workbookView xWindow="0" yWindow="0" windowWidth="28800" windowHeight="14235" activeTab="2"/>
  </bookViews>
  <sheets>
    <sheet name="4a.StateRankings" sheetId="5" r:id="rId1"/>
    <sheet name="4b.Cy15" sheetId="8" r:id="rId2"/>
    <sheet name="4c.Cy14" sheetId="9" r:id="rId3"/>
    <sheet name="4bdStateTargetSummary" sheetId="4" r:id="rId4"/>
    <sheet name="4e.Readmission Scaling" sheetId="3" r:id="rId5"/>
    <sheet name="4f.RRIP Modeling Results" sheetId="1" r:id="rId6"/>
    <sheet name="Sheet2" sheetId="7" r:id="rId7"/>
  </sheets>
  <externalReferences>
    <externalReference r:id="rId8"/>
    <externalReference r:id="rId9"/>
    <externalReference r:id="rId10"/>
  </externalReferences>
  <definedNames>
    <definedName name="_xlnm._FilterDatabase" localSheetId="5" hidden="1">'4f.RRIP Modeling Results'!$A$2:$K$52</definedName>
    <definedName name="_fy13" localSheetId="5">#REF!</definedName>
    <definedName name="_fy13">#REF!</definedName>
    <definedName name="_fy14" localSheetId="5">#REF!</definedName>
    <definedName name="_fy14">#REF!</definedName>
    <definedName name="_fy15" localSheetId="5">#REF!</definedName>
    <definedName name="_fy15">#REF!</definedName>
    <definedName name="_fy152">#REF!</definedName>
    <definedName name="_xlnm.Print_Area" localSheetId="5">'4f.RRIP Modeling Results'!$A$1:$K$53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5" l="1"/>
  <c r="O54" i="5"/>
  <c r="M54" i="5"/>
  <c r="K54" i="5"/>
  <c r="I54" i="5"/>
  <c r="G54" i="5"/>
  <c r="E54" i="5"/>
  <c r="C54" i="5"/>
  <c r="Q53" i="5"/>
  <c r="O53" i="5"/>
  <c r="M53" i="5"/>
  <c r="K53" i="5"/>
  <c r="I53" i="5"/>
  <c r="G53" i="5"/>
  <c r="E53" i="5"/>
  <c r="C53" i="5"/>
  <c r="Q52" i="5"/>
  <c r="O52" i="5"/>
  <c r="M52" i="5"/>
  <c r="K52" i="5"/>
  <c r="I52" i="5"/>
  <c r="G52" i="5"/>
  <c r="E52" i="5"/>
  <c r="C52" i="5"/>
  <c r="Q51" i="5"/>
  <c r="O51" i="5"/>
  <c r="M51" i="5"/>
  <c r="K51" i="5"/>
  <c r="I51" i="5"/>
  <c r="G51" i="5"/>
  <c r="E51" i="5"/>
  <c r="C51" i="5"/>
  <c r="Q50" i="5"/>
  <c r="O50" i="5"/>
  <c r="M50" i="5"/>
  <c r="K50" i="5"/>
  <c r="I50" i="5"/>
  <c r="G50" i="5"/>
  <c r="E50" i="5"/>
  <c r="C50" i="5"/>
  <c r="Q49" i="5"/>
  <c r="O49" i="5"/>
  <c r="M49" i="5"/>
  <c r="K49" i="5"/>
  <c r="I49" i="5"/>
  <c r="G49" i="5"/>
  <c r="E49" i="5"/>
  <c r="C49" i="5"/>
  <c r="Q48" i="5"/>
  <c r="O48" i="5"/>
  <c r="M48" i="5"/>
  <c r="K48" i="5"/>
  <c r="I48" i="5"/>
  <c r="G48" i="5"/>
  <c r="E48" i="5"/>
  <c r="C48" i="5"/>
  <c r="Q47" i="5"/>
  <c r="O47" i="5"/>
  <c r="M47" i="5"/>
  <c r="K47" i="5"/>
  <c r="I47" i="5"/>
  <c r="G47" i="5"/>
  <c r="E47" i="5"/>
  <c r="C47" i="5"/>
  <c r="Q46" i="5"/>
  <c r="O46" i="5"/>
  <c r="M46" i="5"/>
  <c r="K46" i="5"/>
  <c r="I46" i="5"/>
  <c r="G46" i="5"/>
  <c r="E46" i="5"/>
  <c r="C46" i="5"/>
  <c r="Q45" i="5"/>
  <c r="O45" i="5"/>
  <c r="M45" i="5"/>
  <c r="K45" i="5"/>
  <c r="I45" i="5"/>
  <c r="G45" i="5"/>
  <c r="E45" i="5"/>
  <c r="C45" i="5"/>
  <c r="Q44" i="5"/>
  <c r="O44" i="5"/>
  <c r="M44" i="5"/>
  <c r="K44" i="5"/>
  <c r="I44" i="5"/>
  <c r="G44" i="5"/>
  <c r="E44" i="5"/>
  <c r="C44" i="5"/>
  <c r="Q43" i="5"/>
  <c r="O43" i="5"/>
  <c r="M43" i="5"/>
  <c r="K43" i="5"/>
  <c r="I43" i="5"/>
  <c r="G43" i="5"/>
  <c r="E43" i="5"/>
  <c r="C43" i="5"/>
  <c r="Q42" i="5"/>
  <c r="O42" i="5"/>
  <c r="M42" i="5"/>
  <c r="K42" i="5"/>
  <c r="I42" i="5"/>
  <c r="G42" i="5"/>
  <c r="E42" i="5"/>
  <c r="C42" i="5"/>
  <c r="Q41" i="5"/>
  <c r="O41" i="5"/>
  <c r="M41" i="5"/>
  <c r="K41" i="5"/>
  <c r="I41" i="5"/>
  <c r="G41" i="5"/>
  <c r="E41" i="5"/>
  <c r="C41" i="5"/>
  <c r="Q40" i="5"/>
  <c r="O40" i="5"/>
  <c r="M40" i="5"/>
  <c r="K40" i="5"/>
  <c r="I40" i="5"/>
  <c r="G40" i="5"/>
  <c r="E40" i="5"/>
  <c r="C40" i="5"/>
  <c r="Q39" i="5"/>
  <c r="O39" i="5"/>
  <c r="M39" i="5"/>
  <c r="K39" i="5"/>
  <c r="I39" i="5"/>
  <c r="G39" i="5"/>
  <c r="E39" i="5"/>
  <c r="C39" i="5"/>
  <c r="Q38" i="5"/>
  <c r="O38" i="5"/>
  <c r="M38" i="5"/>
  <c r="K38" i="5"/>
  <c r="I38" i="5"/>
  <c r="G38" i="5"/>
  <c r="E38" i="5"/>
  <c r="C38" i="5"/>
  <c r="Q37" i="5"/>
  <c r="O37" i="5"/>
  <c r="M37" i="5"/>
  <c r="K37" i="5"/>
  <c r="I37" i="5"/>
  <c r="G37" i="5"/>
  <c r="E37" i="5"/>
  <c r="C37" i="5"/>
  <c r="Q36" i="5"/>
  <c r="O36" i="5"/>
  <c r="M36" i="5"/>
  <c r="K36" i="5"/>
  <c r="I36" i="5"/>
  <c r="G36" i="5"/>
  <c r="E36" i="5"/>
  <c r="C36" i="5"/>
  <c r="Q35" i="5"/>
  <c r="O35" i="5"/>
  <c r="M35" i="5"/>
  <c r="K35" i="5"/>
  <c r="I35" i="5"/>
  <c r="G35" i="5"/>
  <c r="E35" i="5"/>
  <c r="C35" i="5"/>
  <c r="Q34" i="5"/>
  <c r="O34" i="5"/>
  <c r="M34" i="5"/>
  <c r="K34" i="5"/>
  <c r="I34" i="5"/>
  <c r="G34" i="5"/>
  <c r="E34" i="5"/>
  <c r="C34" i="5"/>
  <c r="Q33" i="5"/>
  <c r="O33" i="5"/>
  <c r="M33" i="5"/>
  <c r="K33" i="5"/>
  <c r="I33" i="5"/>
  <c r="G33" i="5"/>
  <c r="E33" i="5"/>
  <c r="C33" i="5"/>
  <c r="Q32" i="5"/>
  <c r="O32" i="5"/>
  <c r="M32" i="5"/>
  <c r="K32" i="5"/>
  <c r="I32" i="5"/>
  <c r="G32" i="5"/>
  <c r="E32" i="5"/>
  <c r="C32" i="5"/>
  <c r="Q31" i="5"/>
  <c r="O31" i="5"/>
  <c r="M31" i="5"/>
  <c r="K31" i="5"/>
  <c r="I31" i="5"/>
  <c r="G31" i="5"/>
  <c r="E31" i="5"/>
  <c r="C31" i="5"/>
  <c r="Q30" i="5"/>
  <c r="O30" i="5"/>
  <c r="M30" i="5"/>
  <c r="K30" i="5"/>
  <c r="I30" i="5"/>
  <c r="G30" i="5"/>
  <c r="E30" i="5"/>
  <c r="C30" i="5"/>
  <c r="Q29" i="5"/>
  <c r="O29" i="5"/>
  <c r="M29" i="5"/>
  <c r="K29" i="5"/>
  <c r="I29" i="5"/>
  <c r="G29" i="5"/>
  <c r="E29" i="5"/>
  <c r="C29" i="5"/>
  <c r="Q28" i="5"/>
  <c r="O28" i="5"/>
  <c r="M28" i="5"/>
  <c r="K28" i="5"/>
  <c r="I28" i="5"/>
  <c r="G28" i="5"/>
  <c r="E28" i="5"/>
  <c r="C28" i="5"/>
  <c r="Q27" i="5"/>
  <c r="O27" i="5"/>
  <c r="M27" i="5"/>
  <c r="K27" i="5"/>
  <c r="I27" i="5"/>
  <c r="G27" i="5"/>
  <c r="E27" i="5"/>
  <c r="C27" i="5"/>
  <c r="Q26" i="5"/>
  <c r="O26" i="5"/>
  <c r="M26" i="5"/>
  <c r="K26" i="5"/>
  <c r="I26" i="5"/>
  <c r="G26" i="5"/>
  <c r="E26" i="5"/>
  <c r="C26" i="5"/>
  <c r="Q25" i="5"/>
  <c r="O25" i="5"/>
  <c r="M25" i="5"/>
  <c r="K25" i="5"/>
  <c r="I25" i="5"/>
  <c r="G25" i="5"/>
  <c r="E25" i="5"/>
  <c r="C25" i="5"/>
  <c r="Q24" i="5"/>
  <c r="O24" i="5"/>
  <c r="M24" i="5"/>
  <c r="K24" i="5"/>
  <c r="I24" i="5"/>
  <c r="G24" i="5"/>
  <c r="E24" i="5"/>
  <c r="C24" i="5"/>
  <c r="Q23" i="5"/>
  <c r="O23" i="5"/>
  <c r="M23" i="5"/>
  <c r="K23" i="5"/>
  <c r="I23" i="5"/>
  <c r="G23" i="5"/>
  <c r="E23" i="5"/>
  <c r="C23" i="5"/>
  <c r="Q22" i="5"/>
  <c r="O22" i="5"/>
  <c r="M22" i="5"/>
  <c r="K22" i="5"/>
  <c r="I22" i="5"/>
  <c r="G22" i="5"/>
  <c r="E22" i="5"/>
  <c r="C22" i="5"/>
  <c r="Q21" i="5"/>
  <c r="O21" i="5"/>
  <c r="M21" i="5"/>
  <c r="K21" i="5"/>
  <c r="I21" i="5"/>
  <c r="G21" i="5"/>
  <c r="E21" i="5"/>
  <c r="C21" i="5"/>
  <c r="Q20" i="5"/>
  <c r="O20" i="5"/>
  <c r="M20" i="5"/>
  <c r="K20" i="5"/>
  <c r="I20" i="5"/>
  <c r="G20" i="5"/>
  <c r="E20" i="5"/>
  <c r="C20" i="5"/>
  <c r="Q19" i="5"/>
  <c r="O19" i="5"/>
  <c r="M19" i="5"/>
  <c r="K19" i="5"/>
  <c r="I19" i="5"/>
  <c r="G19" i="5"/>
  <c r="E19" i="5"/>
  <c r="C19" i="5"/>
  <c r="Q18" i="5"/>
  <c r="O18" i="5"/>
  <c r="M18" i="5"/>
  <c r="K18" i="5"/>
  <c r="I18" i="5"/>
  <c r="G18" i="5"/>
  <c r="E18" i="5"/>
  <c r="C18" i="5"/>
  <c r="Q17" i="5"/>
  <c r="O17" i="5"/>
  <c r="M17" i="5"/>
  <c r="K17" i="5"/>
  <c r="I17" i="5"/>
  <c r="G17" i="5"/>
  <c r="E17" i="5"/>
  <c r="C17" i="5"/>
  <c r="Q16" i="5"/>
  <c r="O16" i="5"/>
  <c r="M16" i="5"/>
  <c r="K16" i="5"/>
  <c r="I16" i="5"/>
  <c r="G16" i="5"/>
  <c r="E16" i="5"/>
  <c r="C16" i="5"/>
  <c r="Q15" i="5"/>
  <c r="O15" i="5"/>
  <c r="M15" i="5"/>
  <c r="K15" i="5"/>
  <c r="I15" i="5"/>
  <c r="G15" i="5"/>
  <c r="E15" i="5"/>
  <c r="C15" i="5"/>
  <c r="Q14" i="5"/>
  <c r="O14" i="5"/>
  <c r="M14" i="5"/>
  <c r="K14" i="5"/>
  <c r="I14" i="5"/>
  <c r="G14" i="5"/>
  <c r="E14" i="5"/>
  <c r="C14" i="5"/>
  <c r="Q13" i="5"/>
  <c r="O13" i="5"/>
  <c r="M13" i="5"/>
  <c r="K13" i="5"/>
  <c r="I13" i="5"/>
  <c r="G13" i="5"/>
  <c r="E13" i="5"/>
  <c r="C13" i="5"/>
  <c r="Q12" i="5"/>
  <c r="O12" i="5"/>
  <c r="M12" i="5"/>
  <c r="K12" i="5"/>
  <c r="I12" i="5"/>
  <c r="G12" i="5"/>
  <c r="E12" i="5"/>
  <c r="C12" i="5"/>
  <c r="Q11" i="5"/>
  <c r="O11" i="5"/>
  <c r="M11" i="5"/>
  <c r="K11" i="5"/>
  <c r="I11" i="5"/>
  <c r="G11" i="5"/>
  <c r="E11" i="5"/>
  <c r="C11" i="5"/>
  <c r="Q10" i="5"/>
  <c r="O10" i="5"/>
  <c r="M10" i="5"/>
  <c r="K10" i="5"/>
  <c r="I10" i="5"/>
  <c r="G10" i="5"/>
  <c r="E10" i="5"/>
  <c r="C10" i="5"/>
  <c r="Q9" i="5"/>
  <c r="O9" i="5"/>
  <c r="M9" i="5"/>
  <c r="K9" i="5"/>
  <c r="I9" i="5"/>
  <c r="G9" i="5"/>
  <c r="E9" i="5"/>
  <c r="C9" i="5"/>
  <c r="Q8" i="5"/>
  <c r="O8" i="5"/>
  <c r="M8" i="5"/>
  <c r="K8" i="5"/>
  <c r="I8" i="5"/>
  <c r="G8" i="5"/>
  <c r="E8" i="5"/>
  <c r="C8" i="5"/>
  <c r="Q7" i="5"/>
  <c r="O7" i="5"/>
  <c r="M7" i="5"/>
  <c r="K7" i="5"/>
  <c r="I7" i="5"/>
  <c r="G7" i="5"/>
  <c r="E7" i="5"/>
  <c r="C7" i="5"/>
  <c r="Q6" i="5"/>
  <c r="O6" i="5"/>
  <c r="M6" i="5"/>
  <c r="K6" i="5"/>
  <c r="I6" i="5"/>
  <c r="G6" i="5"/>
  <c r="E6" i="5"/>
  <c r="C6" i="5"/>
  <c r="Q5" i="5"/>
  <c r="O5" i="5"/>
  <c r="M5" i="5"/>
  <c r="K5" i="5"/>
  <c r="I5" i="5"/>
  <c r="G5" i="5"/>
  <c r="E5" i="5"/>
  <c r="C5" i="5"/>
  <c r="Q4" i="5"/>
  <c r="O4" i="5"/>
  <c r="M4" i="5"/>
  <c r="K4" i="5"/>
  <c r="I4" i="5"/>
  <c r="G4" i="5"/>
  <c r="E4" i="5"/>
  <c r="C4" i="5"/>
  <c r="Q3" i="5"/>
  <c r="O3" i="5"/>
  <c r="M3" i="5"/>
  <c r="K3" i="5"/>
  <c r="I3" i="5"/>
  <c r="G3" i="5"/>
  <c r="E3" i="5"/>
  <c r="C3" i="5"/>
  <c r="D47" i="3" l="1"/>
  <c r="D43" i="3" s="1"/>
  <c r="A16" i="3"/>
  <c r="A15" i="3"/>
  <c r="C15" i="3" s="1"/>
  <c r="C14" i="3"/>
  <c r="D13" i="3"/>
  <c r="D16" i="3" s="1"/>
  <c r="B8" i="3"/>
  <c r="B14" i="3" s="1"/>
  <c r="B5" i="3"/>
  <c r="E4" i="3" l="1"/>
  <c r="B16" i="3"/>
  <c r="E5" i="3"/>
  <c r="B15" i="3"/>
  <c r="C16" i="3"/>
  <c r="A17" i="3"/>
  <c r="B17" i="3" l="1"/>
  <c r="A18" i="3"/>
  <c r="C17" i="3"/>
  <c r="D17" i="3" s="1"/>
  <c r="B18" i="3" l="1"/>
  <c r="A19" i="3"/>
  <c r="C18" i="3"/>
  <c r="D18" i="3" s="1"/>
  <c r="B19" i="3" l="1"/>
  <c r="A20" i="3"/>
  <c r="C19" i="3"/>
  <c r="D19" i="3" s="1"/>
  <c r="B20" i="3" l="1"/>
  <c r="A21" i="3"/>
  <c r="C20" i="3"/>
  <c r="D20" i="3" s="1"/>
  <c r="B21" i="3" l="1"/>
  <c r="A22" i="3"/>
  <c r="C21" i="3"/>
  <c r="D21" i="3" s="1"/>
  <c r="B22" i="3" l="1"/>
  <c r="A23" i="3"/>
  <c r="C22" i="3"/>
  <c r="D22" i="3" s="1"/>
  <c r="B23" i="3" l="1"/>
  <c r="A24" i="3"/>
  <c r="C23" i="3"/>
  <c r="D23" i="3" s="1"/>
  <c r="B24" i="3" l="1"/>
  <c r="A25" i="3"/>
  <c r="C24" i="3"/>
  <c r="D24" i="3" s="1"/>
  <c r="B25" i="3" l="1"/>
  <c r="A26" i="3"/>
  <c r="C25" i="3"/>
  <c r="D25" i="3" s="1"/>
  <c r="B26" i="3" l="1"/>
  <c r="A27" i="3"/>
  <c r="C26" i="3"/>
  <c r="B27" i="3" l="1"/>
  <c r="A28" i="3"/>
  <c r="C27" i="3"/>
  <c r="B28" i="3" l="1"/>
  <c r="A29" i="3"/>
  <c r="C28" i="3"/>
  <c r="B29" i="3" l="1"/>
  <c r="A30" i="3"/>
  <c r="C29" i="3"/>
  <c r="B30" i="3" l="1"/>
  <c r="A31" i="3"/>
  <c r="C30" i="3"/>
  <c r="B31" i="3" l="1"/>
  <c r="A32" i="3"/>
  <c r="C31" i="3"/>
  <c r="B32" i="3" l="1"/>
  <c r="A33" i="3"/>
  <c r="C32" i="3"/>
  <c r="B33" i="3" l="1"/>
  <c r="A34" i="3"/>
  <c r="C33" i="3"/>
  <c r="B34" i="3" l="1"/>
  <c r="A35" i="3"/>
  <c r="C34" i="3"/>
  <c r="B35" i="3" l="1"/>
  <c r="A36" i="3"/>
  <c r="C35" i="3"/>
  <c r="B36" i="3" l="1"/>
  <c r="A37" i="3"/>
  <c r="C36" i="3"/>
  <c r="B37" i="3" l="1"/>
  <c r="A38" i="3"/>
  <c r="C37" i="3"/>
  <c r="B38" i="3" l="1"/>
  <c r="A39" i="3"/>
  <c r="C38" i="3"/>
  <c r="B39" i="3" l="1"/>
  <c r="A40" i="3"/>
  <c r="C39" i="3"/>
  <c r="B40" i="3" l="1"/>
  <c r="A41" i="3"/>
  <c r="C40" i="3"/>
  <c r="B41" i="3" l="1"/>
  <c r="A42" i="3"/>
  <c r="C41" i="3"/>
  <c r="B42" i="3" l="1"/>
  <c r="A43" i="3"/>
  <c r="C42" i="3"/>
  <c r="B43" i="3" l="1"/>
  <c r="A44" i="3"/>
  <c r="C43" i="3"/>
  <c r="D26" i="3" l="1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B44" i="3"/>
  <c r="A45" i="3"/>
  <c r="C44" i="3"/>
  <c r="D42" i="3"/>
  <c r="C45" i="3" l="1"/>
  <c r="B45" i="3"/>
  <c r="A46" i="3"/>
  <c r="C46" i="3" l="1"/>
  <c r="B46" i="3"/>
  <c r="E52" i="1" l="1"/>
  <c r="D52" i="1"/>
  <c r="H18" i="1"/>
  <c r="F18" i="1"/>
  <c r="C18" i="1"/>
  <c r="H37" i="1"/>
  <c r="F37" i="1"/>
  <c r="C37" i="1"/>
  <c r="H10" i="1"/>
  <c r="F10" i="1"/>
  <c r="C10" i="1"/>
  <c r="H15" i="1"/>
  <c r="F15" i="1"/>
  <c r="C15" i="1"/>
  <c r="H43" i="1"/>
  <c r="F43" i="1"/>
  <c r="C43" i="1"/>
  <c r="H32" i="1"/>
  <c r="F32" i="1"/>
  <c r="C32" i="1"/>
  <c r="H12" i="1"/>
  <c r="F12" i="1"/>
  <c r="C12" i="1"/>
  <c r="H34" i="1"/>
  <c r="F34" i="1"/>
  <c r="C34" i="1"/>
  <c r="H30" i="1"/>
  <c r="F30" i="1"/>
  <c r="C30" i="1"/>
  <c r="H24" i="1"/>
  <c r="F24" i="1"/>
  <c r="C24" i="1"/>
  <c r="H40" i="1"/>
  <c r="F40" i="1"/>
  <c r="C40" i="1"/>
  <c r="H3" i="1"/>
  <c r="F3" i="1"/>
  <c r="C3" i="1"/>
  <c r="H39" i="1"/>
  <c r="F39" i="1"/>
  <c r="C39" i="1"/>
  <c r="H20" i="1"/>
  <c r="F20" i="1"/>
  <c r="C20" i="1"/>
  <c r="H6" i="1"/>
  <c r="F6" i="1"/>
  <c r="C6" i="1"/>
  <c r="H13" i="1"/>
  <c r="F13" i="1"/>
  <c r="C13" i="1"/>
  <c r="H21" i="1"/>
  <c r="F21" i="1"/>
  <c r="C21" i="1"/>
  <c r="H48" i="1"/>
  <c r="F48" i="1"/>
  <c r="C48" i="1"/>
  <c r="H17" i="1"/>
  <c r="F17" i="1"/>
  <c r="C17" i="1"/>
  <c r="H28" i="1"/>
  <c r="F28" i="1"/>
  <c r="C28" i="1"/>
  <c r="H35" i="1"/>
  <c r="F35" i="1"/>
  <c r="C35" i="1"/>
  <c r="H47" i="1"/>
  <c r="F47" i="1"/>
  <c r="C47" i="1"/>
  <c r="H4" i="1"/>
  <c r="F4" i="1"/>
  <c r="C4" i="1"/>
  <c r="H23" i="1"/>
  <c r="F23" i="1"/>
  <c r="C23" i="1"/>
  <c r="H8" i="1"/>
  <c r="F8" i="1"/>
  <c r="C8" i="1"/>
  <c r="H26" i="1"/>
  <c r="F26" i="1"/>
  <c r="C26" i="1"/>
  <c r="H7" i="1"/>
  <c r="F7" i="1"/>
  <c r="C7" i="1"/>
  <c r="H27" i="1"/>
  <c r="F27" i="1"/>
  <c r="C27" i="1"/>
  <c r="H29" i="1"/>
  <c r="F29" i="1"/>
  <c r="C29" i="1"/>
  <c r="H41" i="1"/>
  <c r="F41" i="1"/>
  <c r="C41" i="1"/>
  <c r="H31" i="1"/>
  <c r="F31" i="1"/>
  <c r="C31" i="1"/>
  <c r="H45" i="1"/>
  <c r="F45" i="1"/>
  <c r="C45" i="1"/>
  <c r="H44" i="1"/>
  <c r="F44" i="1"/>
  <c r="C44" i="1"/>
  <c r="H14" i="1"/>
  <c r="F14" i="1"/>
  <c r="C14" i="1"/>
  <c r="H5" i="1"/>
  <c r="F5" i="1"/>
  <c r="C5" i="1"/>
  <c r="H16" i="1"/>
  <c r="F16" i="1"/>
  <c r="C16" i="1"/>
  <c r="H22" i="1"/>
  <c r="F22" i="1"/>
  <c r="C22" i="1"/>
  <c r="H33" i="1"/>
  <c r="F33" i="1"/>
  <c r="C33" i="1"/>
  <c r="H25" i="1"/>
  <c r="F25" i="1"/>
  <c r="C25" i="1"/>
  <c r="H9" i="1"/>
  <c r="F9" i="1"/>
  <c r="C9" i="1"/>
  <c r="H11" i="1"/>
  <c r="F11" i="1"/>
  <c r="C11" i="1"/>
  <c r="H36" i="1"/>
  <c r="F36" i="1"/>
  <c r="C36" i="1"/>
  <c r="H38" i="1"/>
  <c r="F38" i="1"/>
  <c r="C38" i="1"/>
  <c r="H46" i="1"/>
  <c r="F46" i="1"/>
  <c r="C46" i="1"/>
  <c r="H19" i="1"/>
  <c r="F19" i="1"/>
  <c r="C19" i="1"/>
  <c r="H42" i="1"/>
  <c r="F42" i="1"/>
  <c r="C42" i="1"/>
  <c r="C2" i="1"/>
  <c r="C52" i="1" l="1"/>
  <c r="F52" i="1"/>
  <c r="G31" i="1"/>
  <c r="G6" i="1"/>
  <c r="G22" i="1"/>
  <c r="G43" i="1"/>
  <c r="G41" i="1"/>
  <c r="I31" i="1"/>
  <c r="J31" i="1" s="1"/>
  <c r="I8" i="1"/>
  <c r="J8" i="1" s="1"/>
  <c r="G4" i="1"/>
  <c r="I17" i="1"/>
  <c r="J17" i="1" s="1"/>
  <c r="I33" i="1"/>
  <c r="I45" i="1"/>
  <c r="J45" i="1" s="1"/>
  <c r="I13" i="1"/>
  <c r="J13" i="1" s="1"/>
  <c r="I24" i="1"/>
  <c r="J24" i="1" s="1"/>
  <c r="I32" i="1"/>
  <c r="J32" i="1" s="1"/>
  <c r="I25" i="1"/>
  <c r="J25" i="1" s="1"/>
  <c r="I4" i="1"/>
  <c r="J4" i="1" s="1"/>
  <c r="K4" i="1" s="1"/>
  <c r="I21" i="1"/>
  <c r="J21" i="1" s="1"/>
  <c r="I3" i="1"/>
  <c r="J3" i="1" s="1"/>
  <c r="K3" i="1" s="1"/>
  <c r="I40" i="1"/>
  <c r="J40" i="1" s="1"/>
  <c r="I12" i="1"/>
  <c r="J12" i="1" s="1"/>
  <c r="G11" i="1"/>
  <c r="G33" i="1"/>
  <c r="I23" i="1"/>
  <c r="J23" i="1" s="1"/>
  <c r="G47" i="1"/>
  <c r="I48" i="1"/>
  <c r="J48" i="1" s="1"/>
  <c r="I39" i="1"/>
  <c r="J39" i="1" s="1"/>
  <c r="G40" i="1"/>
  <c r="G32" i="1"/>
  <c r="K21" i="1"/>
  <c r="I9" i="1"/>
  <c r="J9" i="1" s="1"/>
  <c r="I44" i="1"/>
  <c r="J44" i="1" s="1"/>
  <c r="I28" i="1"/>
  <c r="J28" i="1" s="1"/>
  <c r="I20" i="1"/>
  <c r="J20" i="1" s="1"/>
  <c r="I34" i="1"/>
  <c r="J34" i="1" s="1"/>
  <c r="I18" i="1"/>
  <c r="J18" i="1" s="1"/>
  <c r="I42" i="1"/>
  <c r="J42" i="1" s="1"/>
  <c r="I19" i="1"/>
  <c r="J19" i="1" s="1"/>
  <c r="I46" i="1"/>
  <c r="J46" i="1" s="1"/>
  <c r="I38" i="1"/>
  <c r="J38" i="1" s="1"/>
  <c r="I36" i="1"/>
  <c r="J36" i="1" s="1"/>
  <c r="I11" i="1"/>
  <c r="J11" i="1" s="1"/>
  <c r="G25" i="1"/>
  <c r="I16" i="1"/>
  <c r="J16" i="1" s="1"/>
  <c r="I14" i="1"/>
  <c r="J14" i="1" s="1"/>
  <c r="I41" i="1"/>
  <c r="J41" i="1" s="1"/>
  <c r="I29" i="1"/>
  <c r="J29" i="1" s="1"/>
  <c r="G7" i="1"/>
  <c r="I7" i="1"/>
  <c r="J7" i="1" s="1"/>
  <c r="I47" i="1"/>
  <c r="J47" i="1" s="1"/>
  <c r="I35" i="1"/>
  <c r="J35" i="1" s="1"/>
  <c r="G17" i="1"/>
  <c r="I6" i="1"/>
  <c r="G39" i="1"/>
  <c r="I30" i="1"/>
  <c r="J30" i="1" s="1"/>
  <c r="G12" i="1"/>
  <c r="I15" i="1"/>
  <c r="J15" i="1" s="1"/>
  <c r="I37" i="1"/>
  <c r="I27" i="1"/>
  <c r="J27" i="1" s="1"/>
  <c r="I26" i="1"/>
  <c r="J26" i="1" s="1"/>
  <c r="G38" i="1"/>
  <c r="G36" i="1"/>
  <c r="I22" i="1"/>
  <c r="J22" i="1" s="1"/>
  <c r="G5" i="1"/>
  <c r="I5" i="1"/>
  <c r="J5" i="1" s="1"/>
  <c r="G29" i="1"/>
  <c r="G35" i="1"/>
  <c r="G20" i="1"/>
  <c r="I43" i="1"/>
  <c r="J43" i="1" s="1"/>
  <c r="G10" i="1"/>
  <c r="I10" i="1"/>
  <c r="J10" i="1" s="1"/>
  <c r="G18" i="1"/>
  <c r="G9" i="1"/>
  <c r="G45" i="1"/>
  <c r="G23" i="1"/>
  <c r="G13" i="1"/>
  <c r="G34" i="1"/>
  <c r="G44" i="1"/>
  <c r="G8" i="1"/>
  <c r="G21" i="1"/>
  <c r="G30" i="1"/>
  <c r="G42" i="1"/>
  <c r="G19" i="1"/>
  <c r="G16" i="1"/>
  <c r="G27" i="1"/>
  <c r="G28" i="1"/>
  <c r="G3" i="1"/>
  <c r="G15" i="1"/>
  <c r="G46" i="1"/>
  <c r="G14" i="1"/>
  <c r="G26" i="1"/>
  <c r="G48" i="1"/>
  <c r="G24" i="1"/>
  <c r="G37" i="1"/>
  <c r="G52" i="1" l="1"/>
  <c r="J37" i="1"/>
  <c r="K37" i="1" s="1"/>
  <c r="J6" i="1"/>
  <c r="K6" i="1" s="1"/>
  <c r="J33" i="1"/>
  <c r="K33" i="1" s="1"/>
  <c r="K43" i="1"/>
  <c r="K32" i="1"/>
  <c r="K5" i="1"/>
  <c r="K47" i="1"/>
  <c r="K41" i="1"/>
  <c r="K20" i="1"/>
  <c r="K48" i="1"/>
  <c r="K24" i="1"/>
  <c r="K15" i="1"/>
  <c r="K7" i="1"/>
  <c r="K28" i="1"/>
  <c r="K12" i="1"/>
  <c r="K13" i="1"/>
  <c r="K22" i="1"/>
  <c r="K16" i="1"/>
  <c r="K18" i="1"/>
  <c r="K44" i="1"/>
  <c r="K23" i="1"/>
  <c r="K40" i="1"/>
  <c r="K31" i="1"/>
  <c r="K17" i="1"/>
  <c r="K45" i="1"/>
  <c r="K14" i="1"/>
  <c r="K38" i="1"/>
  <c r="K35" i="1"/>
  <c r="K29" i="1"/>
  <c r="K46" i="1"/>
  <c r="K9" i="1"/>
  <c r="K10" i="1"/>
  <c r="K26" i="1"/>
  <c r="K19" i="1"/>
  <c r="K11" i="1"/>
  <c r="K39" i="1"/>
  <c r="K25" i="1"/>
  <c r="K30" i="1"/>
  <c r="K34" i="1"/>
  <c r="K27" i="1"/>
  <c r="K36" i="1"/>
  <c r="K42" i="1"/>
  <c r="K8" i="1"/>
  <c r="K52" i="1" l="1"/>
  <c r="K51" i="1"/>
  <c r="K50" i="1"/>
</calcChain>
</file>

<file path=xl/sharedStrings.xml><?xml version="1.0" encoding="utf-8"?>
<sst xmlns="http://schemas.openxmlformats.org/spreadsheetml/2006/main" count="164" uniqueCount="156">
  <si>
    <t>HOSPITAL ID</t>
  </si>
  <si>
    <t>HOSPITAL NAME</t>
  </si>
  <si>
    <t>CY 13 YTD Risk Adjusted Readmission Rate</t>
  </si>
  <si>
    <t>CY15 YTD RISK ADJUSTED RATE</t>
  </si>
  <si>
    <t xml:space="preserve">PERCENT CHANGE IN RISK ADJUSTED RATE </t>
  </si>
  <si>
    <t>Revenue Savings from Readmission Reductions</t>
  </si>
  <si>
    <t>TARGET</t>
  </si>
  <si>
    <t>Over/Under Target</t>
  </si>
  <si>
    <t>FY 17 Scaling</t>
  </si>
  <si>
    <t>FY 17 Adjustment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</si>
  <si>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</si>
  <si>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</si>
  <si>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</si>
  <si>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</si>
  <si>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</si>
  <si>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</si>
  <si>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</si>
  <si>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</si>
  <si>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</si>
  <si>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</si>
  <si>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</si>
  <si>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</si>
  <si>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</si>
  <si>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</si>
  <si>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</si>
  <si>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</si>
  <si>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</si>
  <si>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</si>
  <si>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</si>
  <si>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</si>
  <si>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</si>
  <si>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</si>
  <si>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</si>
  <si>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</si>
  <si>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</si>
  <si>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</si>
  <si>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</si>
  <si>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</si>
  <si>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</si>
  <si>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</si>
  <si>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</si>
  <si>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</si>
  <si>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</si>
  <si>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</si>
  <si>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</si>
  <si>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</si>
  <si>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</si>
  <si>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</si>
  <si>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</si>
  <si>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</si>
  <si>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</si>
  <si>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</si>
  <si>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</si>
  <si>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</si>
  <si>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</si>
  <si>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</si>
  <si>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Penalty</t>
  </si>
  <si>
    <t>Reward</t>
  </si>
  <si>
    <t>STATE</t>
  </si>
  <si>
    <t>Readmission Reduction Target Determination</t>
  </si>
  <si>
    <t>Annual Target</t>
  </si>
  <si>
    <t>Cumulative All Payer Readmission Statewide Target</t>
  </si>
  <si>
    <t>Required Reduction as a % of Inpatient Revenue</t>
  </si>
  <si>
    <t>CY14</t>
  </si>
  <si>
    <t>CY15</t>
  </si>
  <si>
    <t>CY13 Base Year Readmission Rate</t>
  </si>
  <si>
    <t xml:space="preserve">All Payer Readmission Rate Change CY13-CY15 </t>
  </si>
  <si>
    <t>Over/Above Target From Target</t>
  </si>
  <si>
    <t>RRIP % Inpatient Revenue Payment Adjustment</t>
  </si>
  <si>
    <t>Revenue Change Associated with Readmission Reduction</t>
  </si>
  <si>
    <t>A</t>
  </si>
  <si>
    <t>B</t>
  </si>
  <si>
    <t>C</t>
  </si>
  <si>
    <t>LOWER</t>
  </si>
  <si>
    <t xml:space="preserve">Higher </t>
  </si>
  <si>
    <t>4. Readmission Reduction Program YTD (Jan-August) Scaling Results for FY17</t>
  </si>
  <si>
    <t>Measurement Years</t>
  </si>
  <si>
    <t>Base Year MD / National Readmission Rate</t>
  </si>
  <si>
    <t>Assumed National Rate of Change</t>
  </si>
  <si>
    <t>Actual National Rate of Change</t>
  </si>
  <si>
    <t>Actual National Cumulative Change</t>
  </si>
  <si>
    <t>MD Annual Medicare RRIP Target</t>
  </si>
  <si>
    <t>MD Actual Annual Medicare Rate of Change</t>
  </si>
  <si>
    <t>MD Cumulative Medicare Rate of Target</t>
  </si>
  <si>
    <t>MD Cumulative Medicare Rate of Change</t>
  </si>
  <si>
    <t xml:space="preserve">All Payer to Medicare Readmission Rate Percent Change Difference </t>
  </si>
  <si>
    <t>Cumulative All Payer Target</t>
  </si>
  <si>
    <t>CY 14</t>
  </si>
  <si>
    <t>CY16 - Current Rate of Change</t>
  </si>
  <si>
    <t>CY16 -Lowess Model Lowest Bound</t>
  </si>
  <si>
    <t>CY 16 Long Term Historial Trend</t>
  </si>
  <si>
    <t>Medicare Geographic Variation Public Files: 2013 Utilization Statistics for Medicare Patients over 65 by State</t>
  </si>
  <si>
    <t>State</t>
  </si>
  <si>
    <t>Hospital Readmission Rate</t>
  </si>
  <si>
    <t>Rank</t>
  </si>
  <si>
    <t>Annual Average Change 2009-20013</t>
  </si>
  <si>
    <t>IP Covered Stays Per 1000 Beneficiaries</t>
  </si>
  <si>
    <t>IP Covered Days Per 1000 Beneficiaries</t>
  </si>
  <si>
    <t>Emergency Department Visits per 1000 Beneficiaries</t>
  </si>
  <si>
    <t>Actual Per Capita Costs</t>
  </si>
  <si>
    <t>Standardized Per Capita Costs</t>
  </si>
  <si>
    <t>Standardized Risk-Adjusted Per Capita Costs</t>
  </si>
  <si>
    <t>ID (Idaho)</t>
  </si>
  <si>
    <t>UT (Utah)</t>
  </si>
  <si>
    <t>WY (Wyoming)</t>
  </si>
  <si>
    <t>MT (Montana)</t>
  </si>
  <si>
    <t>CO (Colorado)</t>
  </si>
  <si>
    <t>SD (South Dakota)</t>
  </si>
  <si>
    <t>AK (Alaska)</t>
  </si>
  <si>
    <t>OR (Oregon)</t>
  </si>
  <si>
    <t>NE (Nebraska)</t>
  </si>
  <si>
    <t>VT (Vermont)</t>
  </si>
  <si>
    <t>IA (Iowa)</t>
  </si>
  <si>
    <t>HI (Hawaii)</t>
  </si>
  <si>
    <t>WA (Washington)</t>
  </si>
  <si>
    <t>KS (Kansas)</t>
  </si>
  <si>
    <t>ND (North Dakota)</t>
  </si>
  <si>
    <t>NM (New Mexico)</t>
  </si>
  <si>
    <t>WI (Wisconsin)</t>
  </si>
  <si>
    <t>NH (New Hampshire)</t>
  </si>
  <si>
    <t>AZ (Arizona)</t>
  </si>
  <si>
    <t>ME (Maine)</t>
  </si>
  <si>
    <t>OK (Oklahoma)</t>
  </si>
  <si>
    <t>SC (South Carolina)</t>
  </si>
  <si>
    <t>AL (Alabama)</t>
  </si>
  <si>
    <t>MN (Minnesota)</t>
  </si>
  <si>
    <t>AR (Arkansas)</t>
  </si>
  <si>
    <t>IN (Indiana)</t>
  </si>
  <si>
    <t>NC (North Carolina)</t>
  </si>
  <si>
    <t>DE (Delaware)</t>
  </si>
  <si>
    <t>TX (Texas)</t>
  </si>
  <si>
    <t>GA (Georgia)</t>
  </si>
  <si>
    <t>PA (Pennsylvania)</t>
  </si>
  <si>
    <t>NV (Nevada)</t>
  </si>
  <si>
    <t>National</t>
  </si>
  <si>
    <t>MO (Missouri)</t>
  </si>
  <si>
    <t>TN (Tennessee)</t>
  </si>
  <si>
    <t>MS (Mississippi)</t>
  </si>
  <si>
    <t>VA (Virginia)</t>
  </si>
  <si>
    <t>MA (Massachusetts)</t>
  </si>
  <si>
    <t>CT (Connecticut)</t>
  </si>
  <si>
    <t>RI (Rhode Island)</t>
  </si>
  <si>
    <t>CA (California)</t>
  </si>
  <si>
    <t>LA (Louisiana)</t>
  </si>
  <si>
    <t>OH (Ohio)</t>
  </si>
  <si>
    <t>FL (Florida)</t>
  </si>
  <si>
    <t>MI (Michigan)</t>
  </si>
  <si>
    <t>NJ (New Jersey)</t>
  </si>
  <si>
    <t>IL (Illinois)</t>
  </si>
  <si>
    <t>KY (Kentucky)</t>
  </si>
  <si>
    <t>MD (Maryland)</t>
  </si>
  <si>
    <t>NY (New York)</t>
  </si>
  <si>
    <t>WV (West Virginia)</t>
  </si>
  <si>
    <t>DC (District of Columbia)</t>
  </si>
  <si>
    <t>CMMI Medicare Readmission Rate Targets and Performance Summary</t>
  </si>
  <si>
    <t>Readmission Reduction Program Pre-set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</si>
</sst>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0.000%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C1C1C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2" borderId="1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5" fillId="3" borderId="4" xfId="0" applyNumberFormat="1" applyFont="1" applyFill="1" applyBorder="1" applyAlignment="1" applyProtection="1">
      <alignment horizontal="center" vertical="center" wrapText="1"/>
    </xf>
    <xf numFmtId="10" fontId="5" fillId="3" borderId="4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wrapText="1"/>
    </xf>
    <xf numFmtId="0" fontId="5" fillId="3" borderId="4" xfId="0" applyNumberFormat="1" applyFont="1" applyFill="1" applyBorder="1" applyAlignment="1" applyProtection="1">
      <alignment horizontal="right"/>
    </xf>
    <xf numFmtId="0" fontId="5" fillId="3" borderId="4" xfId="0" applyNumberFormat="1" applyFont="1" applyFill="1" applyBorder="1" applyAlignment="1" applyProtection="1">
      <alignment horizontal="left"/>
    </xf>
    <xf numFmtId="164" fontId="6" fillId="0" borderId="4" xfId="0" applyNumberFormat="1" applyFont="1" applyBorder="1" applyAlignment="1">
      <alignment horizontal="right"/>
    </xf>
    <xf numFmtId="10" fontId="7" fillId="6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/>
    <xf numFmtId="165" fontId="7" fillId="2" borderId="4" xfId="2" applyNumberFormat="1" applyFont="1" applyFill="1" applyBorder="1" applyAlignment="1" applyProtection="1"/>
    <xf numFmtId="165" fontId="3" fillId="2" borderId="4" xfId="2" applyNumberFormat="1" applyFont="1" applyFill="1" applyBorder="1" applyAlignment="1" applyProtection="1"/>
    <xf numFmtId="164" fontId="7" fillId="7" borderId="4" xfId="1" applyNumberFormat="1" applyFont="1" applyFill="1" applyBorder="1" applyAlignment="1" applyProtection="1"/>
    <xf numFmtId="164" fontId="7" fillId="8" borderId="4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2" borderId="4" xfId="1" applyNumberFormat="1" applyFont="1" applyFill="1" applyBorder="1" applyAlignment="1" applyProtection="1"/>
    <xf numFmtId="165" fontId="4" fillId="2" borderId="0" xfId="2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164" fontId="2" fillId="0" borderId="0" xfId="0" applyNumberFormat="1" applyFont="1" applyBorder="1" applyAlignment="1">
      <alignment horizontal="right"/>
    </xf>
    <xf numFmtId="10" fontId="5" fillId="6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/>
    <xf numFmtId="165" fontId="5" fillId="2" borderId="0" xfId="2" applyNumberFormat="1" applyFont="1" applyFill="1" applyBorder="1" applyAlignment="1" applyProtection="1"/>
    <xf numFmtId="166" fontId="4" fillId="2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horizontal="right"/>
    </xf>
    <xf numFmtId="0" fontId="5" fillId="3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Border="1" applyAlignment="1">
      <alignment horizontal="right"/>
    </xf>
    <xf numFmtId="10" fontId="7" fillId="6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/>
    <xf numFmtId="165" fontId="7" fillId="2" borderId="0" xfId="2" applyNumberFormat="1" applyFont="1" applyFill="1" applyBorder="1" applyAlignment="1" applyProtection="1"/>
    <xf numFmtId="165" fontId="3" fillId="2" borderId="0" xfId="2" applyNumberFormat="1" applyFont="1" applyFill="1" applyBorder="1" applyAlignment="1" applyProtection="1"/>
    <xf numFmtId="0" fontId="10" fillId="0" borderId="0" xfId="4" applyFont="1"/>
    <xf numFmtId="0" fontId="8" fillId="0" borderId="0" xfId="4"/>
    <xf numFmtId="0" fontId="10" fillId="9" borderId="6" xfId="4" applyFont="1" applyFill="1" applyBorder="1"/>
    <xf numFmtId="0" fontId="8" fillId="9" borderId="6" xfId="4" applyFill="1" applyBorder="1"/>
    <xf numFmtId="0" fontId="8" fillId="9" borderId="0" xfId="4" applyFill="1"/>
    <xf numFmtId="0" fontId="10" fillId="9" borderId="0" xfId="4" applyFont="1" applyFill="1"/>
    <xf numFmtId="0" fontId="10" fillId="9" borderId="0" xfId="4" applyFont="1" applyFill="1" applyAlignment="1">
      <alignment wrapText="1"/>
    </xf>
    <xf numFmtId="10" fontId="8" fillId="0" borderId="0" xfId="4" applyNumberFormat="1"/>
    <xf numFmtId="10" fontId="10" fillId="0" borderId="0" xfId="4" applyNumberFormat="1" applyFont="1"/>
    <xf numFmtId="165" fontId="8" fillId="0" borderId="0" xfId="2" applyNumberFormat="1" applyFont="1"/>
    <xf numFmtId="10" fontId="10" fillId="8" borderId="0" xfId="4" applyNumberFormat="1" applyFont="1" applyFill="1"/>
    <xf numFmtId="10" fontId="8" fillId="0" borderId="0" xfId="4" applyNumberFormat="1" applyFill="1"/>
    <xf numFmtId="0" fontId="10" fillId="0" borderId="0" xfId="4" applyFont="1" applyAlignment="1">
      <alignment wrapText="1"/>
    </xf>
    <xf numFmtId="0" fontId="10" fillId="9" borderId="4" xfId="4" applyFont="1" applyFill="1" applyBorder="1" applyAlignment="1">
      <alignment wrapText="1"/>
    </xf>
    <xf numFmtId="165" fontId="10" fillId="0" borderId="4" xfId="4" applyNumberFormat="1" applyFont="1" applyBorder="1" applyAlignment="1">
      <alignment horizontal="center"/>
    </xf>
    <xf numFmtId="10" fontId="10" fillId="0" borderId="4" xfId="4" applyNumberFormat="1" applyFont="1" applyBorder="1" applyAlignment="1">
      <alignment horizontal="center"/>
    </xf>
    <xf numFmtId="10" fontId="10" fillId="0" borderId="4" xfId="2" applyNumberFormat="1" applyFont="1" applyBorder="1" applyAlignment="1">
      <alignment horizontal="center"/>
    </xf>
    <xf numFmtId="0" fontId="10" fillId="0" borderId="4" xfId="4" applyFont="1" applyBorder="1"/>
    <xf numFmtId="167" fontId="8" fillId="10" borderId="4" xfId="4" applyNumberFormat="1" applyFont="1" applyFill="1" applyBorder="1"/>
    <xf numFmtId="10" fontId="8" fillId="0" borderId="4" xfId="2" applyNumberFormat="1" applyFont="1" applyBorder="1"/>
    <xf numFmtId="9" fontId="10" fillId="0" borderId="4" xfId="4" applyNumberFormat="1" applyFont="1" applyBorder="1"/>
    <xf numFmtId="10" fontId="8" fillId="0" borderId="4" xfId="4" applyNumberFormat="1" applyFont="1" applyBorder="1"/>
    <xf numFmtId="165" fontId="8" fillId="0" borderId="4" xfId="4" applyNumberFormat="1" applyFont="1" applyBorder="1"/>
    <xf numFmtId="165" fontId="10" fillId="0" borderId="4" xfId="4" applyNumberFormat="1" applyFont="1" applyBorder="1"/>
    <xf numFmtId="165" fontId="10" fillId="7" borderId="4" xfId="4" applyNumberFormat="1" applyFont="1" applyFill="1" applyBorder="1"/>
    <xf numFmtId="10" fontId="8" fillId="7" borderId="4" xfId="4" applyNumberFormat="1" applyFont="1" applyFill="1" applyBorder="1"/>
    <xf numFmtId="165" fontId="8" fillId="7" borderId="4" xfId="4" applyNumberFormat="1" applyFont="1" applyFill="1" applyBorder="1"/>
    <xf numFmtId="10" fontId="8" fillId="7" borderId="4" xfId="2" applyNumberFormat="1" applyFont="1" applyFill="1" applyBorder="1"/>
    <xf numFmtId="10" fontId="8" fillId="0" borderId="0" xfId="2" applyNumberFormat="1" applyFont="1"/>
    <xf numFmtId="2" fontId="8" fillId="0" borderId="0" xfId="4" applyNumberFormat="1"/>
    <xf numFmtId="10" fontId="8" fillId="0" borderId="4" xfId="2" applyNumberFormat="1" applyFont="1" applyFill="1" applyBorder="1"/>
    <xf numFmtId="10" fontId="10" fillId="0" borderId="4" xfId="4" applyNumberFormat="1" applyFont="1" applyBorder="1"/>
    <xf numFmtId="10" fontId="9" fillId="7" borderId="4" xfId="2" applyNumberFormat="1" applyFont="1" applyFill="1" applyBorder="1" applyAlignment="1" applyProtection="1"/>
    <xf numFmtId="10" fontId="9" fillId="2" borderId="0" xfId="2" applyNumberFormat="1" applyFont="1" applyFill="1" applyBorder="1" applyAlignment="1" applyProtection="1"/>
    <xf numFmtId="10" fontId="5" fillId="2" borderId="0" xfId="2" applyNumberFormat="1" applyFont="1" applyFill="1" applyBorder="1" applyAlignment="1" applyProtection="1"/>
    <xf numFmtId="0" fontId="5" fillId="11" borderId="0" xfId="0" applyNumberFormat="1" applyFont="1" applyFill="1" applyBorder="1" applyAlignment="1" applyProtection="1">
      <alignment horizontal="right"/>
    </xf>
    <xf numFmtId="0" fontId="5" fillId="11" borderId="0" xfId="0" applyNumberFormat="1" applyFont="1" applyFill="1" applyBorder="1" applyAlignment="1" applyProtection="1">
      <alignment horizontal="left"/>
    </xf>
    <xf numFmtId="164" fontId="6" fillId="11" borderId="0" xfId="0" applyNumberFormat="1" applyFont="1" applyFill="1" applyBorder="1" applyAlignment="1">
      <alignment horizontal="right"/>
    </xf>
    <xf numFmtId="10" fontId="7" fillId="11" borderId="0" xfId="0" applyNumberFormat="1" applyFont="1" applyFill="1" applyBorder="1" applyAlignment="1" applyProtection="1">
      <alignment horizontal="right"/>
    </xf>
    <xf numFmtId="10" fontId="9" fillId="11" borderId="0" xfId="2" applyNumberFormat="1" applyFont="1" applyFill="1" applyBorder="1" applyAlignment="1" applyProtection="1"/>
    <xf numFmtId="164" fontId="3" fillId="11" borderId="0" xfId="0" applyNumberFormat="1" applyFont="1" applyFill="1" applyBorder="1" applyAlignment="1" applyProtection="1"/>
    <xf numFmtId="165" fontId="7" fillId="11" borderId="0" xfId="2" applyNumberFormat="1" applyFont="1" applyFill="1" applyBorder="1" applyAlignment="1" applyProtection="1"/>
    <xf numFmtId="165" fontId="3" fillId="11" borderId="0" xfId="2" applyNumberFormat="1" applyFont="1" applyFill="1" applyBorder="1" applyAlignment="1" applyProtection="1"/>
    <xf numFmtId="164" fontId="7" fillId="11" borderId="0" xfId="1" applyNumberFormat="1" applyFont="1" applyFill="1" applyBorder="1" applyAlignment="1" applyProtection="1"/>
    <xf numFmtId="10" fontId="6" fillId="0" borderId="0" xfId="2" applyNumberFormat="1" applyFont="1" applyFill="1" applyBorder="1" applyAlignment="1" applyProtection="1"/>
    <xf numFmtId="10" fontId="6" fillId="2" borderId="4" xfId="3" applyNumberFormat="1" applyFont="1" applyFill="1" applyBorder="1" applyAlignment="1" applyProtection="1"/>
    <xf numFmtId="10" fontId="6" fillId="0" borderId="4" xfId="3" applyNumberFormat="1" applyFont="1" applyFill="1" applyBorder="1" applyAlignment="1" applyProtection="1"/>
    <xf numFmtId="10" fontId="6" fillId="6" borderId="4" xfId="3" applyNumberFormat="1" applyFont="1" applyFill="1" applyBorder="1" applyAlignment="1" applyProtection="1"/>
    <xf numFmtId="10" fontId="6" fillId="2" borderId="4" xfId="2" applyNumberFormat="1" applyFont="1" applyFill="1" applyBorder="1" applyAlignment="1" applyProtection="1"/>
    <xf numFmtId="0" fontId="12" fillId="0" borderId="8" xfId="0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9" borderId="8" xfId="0" applyFont="1" applyFill="1" applyBorder="1"/>
    <xf numFmtId="0" fontId="11" fillId="9" borderId="9" xfId="0" applyFont="1" applyFill="1" applyBorder="1" applyAlignment="1">
      <alignment wrapText="1"/>
    </xf>
    <xf numFmtId="0" fontId="11" fillId="9" borderId="10" xfId="0" applyFont="1" applyFill="1" applyBorder="1" applyAlignment="1">
      <alignment wrapText="1"/>
    </xf>
    <xf numFmtId="0" fontId="11" fillId="9" borderId="11" xfId="0" applyFont="1" applyFill="1" applyBorder="1" applyAlignment="1">
      <alignment wrapText="1"/>
    </xf>
    <xf numFmtId="0" fontId="11" fillId="9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165" fontId="13" fillId="0" borderId="0" xfId="2" applyNumberFormat="1" applyFont="1" applyFill="1" applyBorder="1"/>
    <xf numFmtId="10" fontId="14" fillId="0" borderId="14" xfId="0" applyNumberFormat="1" applyFont="1" applyBorder="1"/>
    <xf numFmtId="10" fontId="14" fillId="0" borderId="0" xfId="0" applyNumberFormat="1" applyFont="1" applyBorder="1"/>
    <xf numFmtId="10" fontId="14" fillId="0" borderId="15" xfId="0" applyNumberFormat="1" applyFont="1" applyBorder="1"/>
    <xf numFmtId="10" fontId="14" fillId="0" borderId="16" xfId="0" applyNumberFormat="1" applyFont="1" applyBorder="1"/>
    <xf numFmtId="0" fontId="13" fillId="0" borderId="17" xfId="0" applyFont="1" applyFill="1" applyBorder="1" applyAlignment="1">
      <alignment wrapText="1"/>
    </xf>
    <xf numFmtId="165" fontId="13" fillId="0" borderId="6" xfId="2" applyNumberFormat="1" applyFont="1" applyFill="1" applyBorder="1"/>
    <xf numFmtId="10" fontId="14" fillId="0" borderId="18" xfId="0" applyNumberFormat="1" applyFont="1" applyBorder="1"/>
    <xf numFmtId="10" fontId="14" fillId="0" borderId="6" xfId="0" applyNumberFormat="1" applyFont="1" applyBorder="1"/>
    <xf numFmtId="10" fontId="14" fillId="0" borderId="19" xfId="2" applyNumberFormat="1" applyFont="1" applyBorder="1"/>
    <xf numFmtId="10" fontId="14" fillId="0" borderId="6" xfId="2" applyNumberFormat="1" applyFont="1" applyBorder="1"/>
    <xf numFmtId="10" fontId="14" fillId="0" borderId="20" xfId="0" applyNumberFormat="1" applyFont="1" applyBorder="1"/>
    <xf numFmtId="10" fontId="14" fillId="0" borderId="14" xfId="0" applyNumberFormat="1" applyFont="1" applyFill="1" applyBorder="1"/>
    <xf numFmtId="0" fontId="14" fillId="0" borderId="0" xfId="0" applyFont="1" applyBorder="1"/>
    <xf numFmtId="0" fontId="14" fillId="0" borderId="15" xfId="0" applyFont="1" applyBorder="1"/>
    <xf numFmtId="10" fontId="14" fillId="0" borderId="0" xfId="2" applyNumberFormat="1" applyFont="1" applyBorder="1"/>
    <xf numFmtId="10" fontId="14" fillId="0" borderId="16" xfId="2" applyNumberFormat="1" applyFont="1" applyBorder="1"/>
    <xf numFmtId="0" fontId="13" fillId="0" borderId="0" xfId="0" applyFont="1" applyFill="1" applyBorder="1"/>
    <xf numFmtId="10" fontId="14" fillId="0" borderId="0" xfId="0" applyNumberFormat="1" applyFont="1" applyFill="1" applyBorder="1"/>
    <xf numFmtId="10" fontId="14" fillId="0" borderId="16" xfId="2" applyNumberFormat="1" applyFont="1" applyFill="1" applyBorder="1"/>
    <xf numFmtId="0" fontId="13" fillId="0" borderId="22" xfId="0" applyFont="1" applyFill="1" applyBorder="1"/>
    <xf numFmtId="10" fontId="14" fillId="0" borderId="23" xfId="0" applyNumberFormat="1" applyFont="1" applyFill="1" applyBorder="1"/>
    <xf numFmtId="0" fontId="14" fillId="0" borderId="22" xfId="0" applyFont="1" applyBorder="1"/>
    <xf numFmtId="0" fontId="14" fillId="0" borderId="24" xfId="0" applyFont="1" applyBorder="1"/>
    <xf numFmtId="10" fontId="14" fillId="0" borderId="22" xfId="0" applyNumberFormat="1" applyFont="1" applyFill="1" applyBorder="1"/>
    <xf numFmtId="10" fontId="14" fillId="0" borderId="22" xfId="0" applyNumberFormat="1" applyFont="1" applyBorder="1"/>
    <xf numFmtId="10" fontId="14" fillId="0" borderId="25" xfId="2" applyNumberFormat="1" applyFont="1" applyFill="1" applyBorder="1"/>
    <xf numFmtId="0" fontId="13" fillId="0" borderId="13" xfId="0" applyFont="1" applyFill="1" applyBorder="1" applyAlignment="1"/>
    <xf numFmtId="0" fontId="13" fillId="0" borderId="21" xfId="0" applyFont="1" applyFill="1" applyBorder="1" applyAlignment="1"/>
    <xf numFmtId="0" fontId="11" fillId="0" borderId="0" xfId="0" applyFont="1" applyAlignment="1"/>
    <xf numFmtId="0" fontId="0" fillId="0" borderId="0" xfId="0" applyAlignment="1">
      <alignment wrapText="1"/>
    </xf>
    <xf numFmtId="0" fontId="11" fillId="9" borderId="0" xfId="0" applyFont="1" applyFill="1" applyAlignment="1">
      <alignment wrapText="1"/>
    </xf>
    <xf numFmtId="0" fontId="15" fillId="9" borderId="26" xfId="0" applyNumberFormat="1" applyFont="1" applyFill="1" applyBorder="1" applyAlignment="1" applyProtection="1">
      <alignment horizontal="center" wrapText="1"/>
    </xf>
    <xf numFmtId="0" fontId="16" fillId="0" borderId="4" xfId="0" applyNumberFormat="1" applyFont="1" applyFill="1" applyBorder="1" applyAlignment="1" applyProtection="1">
      <alignment horizontal="left"/>
    </xf>
    <xf numFmtId="165" fontId="16" fillId="0" borderId="4" xfId="0" applyNumberFormat="1" applyFont="1" applyFill="1" applyBorder="1" applyAlignment="1" applyProtection="1">
      <alignment horizontal="center" wrapText="1"/>
    </xf>
    <xf numFmtId="168" fontId="0" fillId="0" borderId="4" xfId="5" applyNumberFormat="1" applyFont="1" applyFill="1" applyBorder="1"/>
    <xf numFmtId="165" fontId="0" fillId="0" borderId="4" xfId="2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 applyProtection="1">
      <alignment horizontal="center" wrapText="1"/>
    </xf>
    <xf numFmtId="6" fontId="16" fillId="0" borderId="4" xfId="0" applyNumberFormat="1" applyFont="1" applyFill="1" applyBorder="1" applyAlignment="1" applyProtection="1">
      <alignment horizontal="center" wrapText="1"/>
    </xf>
    <xf numFmtId="168" fontId="1" fillId="0" borderId="4" xfId="5" applyNumberFormat="1" applyFont="1" applyFill="1" applyBorder="1"/>
    <xf numFmtId="165" fontId="1" fillId="0" borderId="4" xfId="2" applyNumberFormat="1" applyFont="1" applyFill="1" applyBorder="1" applyAlignment="1">
      <alignment horizontal="center"/>
    </xf>
    <xf numFmtId="0" fontId="16" fillId="12" borderId="4" xfId="0" applyNumberFormat="1" applyFont="1" applyFill="1" applyBorder="1" applyAlignment="1" applyProtection="1">
      <alignment horizontal="left"/>
    </xf>
    <xf numFmtId="165" fontId="16" fillId="12" borderId="4" xfId="0" applyNumberFormat="1" applyFont="1" applyFill="1" applyBorder="1" applyAlignment="1" applyProtection="1">
      <alignment horizontal="center" wrapText="1"/>
    </xf>
    <xf numFmtId="168" fontId="0" fillId="12" borderId="4" xfId="5" applyNumberFormat="1" applyFont="1" applyFill="1" applyBorder="1"/>
    <xf numFmtId="165" fontId="0" fillId="12" borderId="4" xfId="2" applyNumberFormat="1" applyFont="1" applyFill="1" applyBorder="1" applyAlignment="1">
      <alignment horizontal="center"/>
    </xf>
    <xf numFmtId="3" fontId="16" fillId="12" borderId="4" xfId="0" applyNumberFormat="1" applyFont="1" applyFill="1" applyBorder="1" applyAlignment="1" applyProtection="1">
      <alignment horizontal="center" wrapText="1"/>
    </xf>
    <xf numFmtId="6" fontId="16" fillId="12" borderId="4" xfId="0" applyNumberFormat="1" applyFont="1" applyFill="1" applyBorder="1" applyAlignment="1" applyProtection="1">
      <alignment horizontal="center" wrapText="1"/>
    </xf>
    <xf numFmtId="0" fontId="10" fillId="9" borderId="4" xfId="4" applyFont="1" applyFill="1" applyBorder="1" applyAlignment="1">
      <alignment horizontal="center" vertical="center" wrapText="1"/>
    </xf>
    <xf numFmtId="0" fontId="10" fillId="9" borderId="5" xfId="4" applyFont="1" applyFill="1" applyBorder="1" applyAlignment="1">
      <alignment horizontal="center" vertical="center" wrapText="1"/>
    </xf>
    <xf numFmtId="0" fontId="10" fillId="9" borderId="7" xfId="4" applyFont="1" applyFill="1" applyBorder="1" applyAlignment="1">
      <alignment horizontal="center" vertical="center" wrapText="1"/>
    </xf>
  </cellXfs>
  <cellStyles count="6">
    <cellStyle name="Comma" xfId="5" builtinId="3"/>
    <cellStyle name="Currency" xfId="1" builtinId="4"/>
    <cellStyle name="Normal" xfId="0" builtinId="0"/>
    <cellStyle name="Normal 2" xfId="4"/>
    <cellStyle name="Percent" xfId="2" builtinId="5"/>
    <cellStyle name="Percent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 2015 National vs Maryland Readmission Trends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534903219154711E-2"/>
          <c:y val="7.2871023869818113E-2"/>
          <c:w val="0.92935398477275033"/>
          <c:h val="0.83208087908901163"/>
        </c:manualLayout>
      </c:layout>
      <c:lineChart>
        <c:grouping val="standard"/>
        <c:varyColors val="0"/>
        <c:ser>
          <c:idx val="0"/>
          <c:order val="0"/>
          <c:tx>
            <c:v>National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[3]Sheet1!$B$24:$M$24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[3]Sheet1!$B$38:$I$38</c:f>
              <c:numCache>
                <c:formatCode>0.0%</c:formatCode>
                <c:ptCount val="8"/>
                <c:pt idx="0">
                  <c:v>0.1532</c:v>
                </c:pt>
                <c:pt idx="1">
                  <c:v>0.1545</c:v>
                </c:pt>
                <c:pt idx="2">
                  <c:v>0.15409999999999999</c:v>
                </c:pt>
                <c:pt idx="3">
                  <c:v>0.1537</c:v>
                </c:pt>
                <c:pt idx="4">
                  <c:v>0.1542</c:v>
                </c:pt>
                <c:pt idx="5">
                  <c:v>0.153</c:v>
                </c:pt>
                <c:pt idx="6">
                  <c:v>0.1527</c:v>
                </c:pt>
                <c:pt idx="7">
                  <c:v>0.14929999999999999</c:v>
                </c:pt>
              </c:numCache>
            </c:numRef>
          </c:val>
          <c:smooth val="0"/>
        </c:ser>
        <c:ser>
          <c:idx val="1"/>
          <c:order val="1"/>
          <c:tx>
            <c:v>MD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[3]Sheet1!$B$24:$M$24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[3]Sheet1!$B$39:$I$39</c:f>
              <c:numCache>
                <c:formatCode>0.0%</c:formatCode>
                <c:ptCount val="8"/>
                <c:pt idx="0">
                  <c:v>0.1608</c:v>
                </c:pt>
                <c:pt idx="1">
                  <c:v>0.1603</c:v>
                </c:pt>
                <c:pt idx="2">
                  <c:v>0.1605</c:v>
                </c:pt>
                <c:pt idx="3">
                  <c:v>0.1573</c:v>
                </c:pt>
                <c:pt idx="4">
                  <c:v>0.16170000000000001</c:v>
                </c:pt>
                <c:pt idx="5">
                  <c:v>0.16059999999999999</c:v>
                </c:pt>
                <c:pt idx="6">
                  <c:v>0.15690000000000001</c:v>
                </c:pt>
                <c:pt idx="7">
                  <c:v>0.155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45352"/>
        <c:axId val="268945744"/>
      </c:lineChart>
      <c:catAx>
        <c:axId val="26894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45744"/>
        <c:crosses val="autoZero"/>
        <c:auto val="1"/>
        <c:lblAlgn val="ctr"/>
        <c:lblOffset val="100"/>
        <c:noMultiLvlLbl val="0"/>
      </c:catAx>
      <c:valAx>
        <c:axId val="268945744"/>
        <c:scaling>
          <c:orientation val="minMax"/>
          <c:max val="0.17500000000000002"/>
          <c:min val="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4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 2014 National vs Maryland Readmission Trends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534903219154711E-2"/>
          <c:y val="7.2871023869818113E-2"/>
          <c:w val="0.92935398477275033"/>
          <c:h val="0.83208087908901163"/>
        </c:manualLayout>
      </c:layout>
      <c:lineChart>
        <c:grouping val="standard"/>
        <c:varyColors val="0"/>
        <c:ser>
          <c:idx val="0"/>
          <c:order val="0"/>
          <c:tx>
            <c:v>National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[3]Sheet1!$B$24:$M$24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[3]Sheet1!$B$35:$N$35</c:f>
              <c:numCache>
                <c:formatCode>0.0%</c:formatCode>
                <c:ptCount val="13"/>
                <c:pt idx="0">
                  <c:v>0.1545</c:v>
                </c:pt>
                <c:pt idx="1">
                  <c:v>0.15409999999999999</c:v>
                </c:pt>
                <c:pt idx="2">
                  <c:v>0.155</c:v>
                </c:pt>
                <c:pt idx="3">
                  <c:v>0.15570000000000001</c:v>
                </c:pt>
                <c:pt idx="4">
                  <c:v>0.1545</c:v>
                </c:pt>
                <c:pt idx="5">
                  <c:v>0.15440000000000001</c:v>
                </c:pt>
                <c:pt idx="6">
                  <c:v>0.15590000000000001</c:v>
                </c:pt>
                <c:pt idx="7">
                  <c:v>0.1552</c:v>
                </c:pt>
                <c:pt idx="8">
                  <c:v>0.1542</c:v>
                </c:pt>
                <c:pt idx="9">
                  <c:v>0.151</c:v>
                </c:pt>
                <c:pt idx="10">
                  <c:v>0.15440000000000001</c:v>
                </c:pt>
                <c:pt idx="11">
                  <c:v>0.1603</c:v>
                </c:pt>
                <c:pt idx="12">
                  <c:v>0.155</c:v>
                </c:pt>
              </c:numCache>
            </c:numRef>
          </c:val>
          <c:smooth val="0"/>
        </c:ser>
        <c:ser>
          <c:idx val="1"/>
          <c:order val="1"/>
          <c:tx>
            <c:v>MD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[3]Sheet1!$B$24:$M$24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[3]Sheet1!$B$36:$N$36</c:f>
              <c:numCache>
                <c:formatCode>0.0%</c:formatCode>
                <c:ptCount val="13"/>
                <c:pt idx="0">
                  <c:v>0.16819999999999999</c:v>
                </c:pt>
                <c:pt idx="1">
                  <c:v>0.16470000000000001</c:v>
                </c:pt>
                <c:pt idx="2">
                  <c:v>0.16289999999999999</c:v>
                </c:pt>
                <c:pt idx="3">
                  <c:v>0.16309999999999999</c:v>
                </c:pt>
                <c:pt idx="4">
                  <c:v>0.16969999999999999</c:v>
                </c:pt>
                <c:pt idx="5">
                  <c:v>0.1681</c:v>
                </c:pt>
                <c:pt idx="6">
                  <c:v>0.16500000000000001</c:v>
                </c:pt>
                <c:pt idx="7">
                  <c:v>0.16159999999999999</c:v>
                </c:pt>
                <c:pt idx="8">
                  <c:v>0.16209999999999999</c:v>
                </c:pt>
                <c:pt idx="9">
                  <c:v>0.161</c:v>
                </c:pt>
                <c:pt idx="10">
                  <c:v>0.16159999999999999</c:v>
                </c:pt>
                <c:pt idx="11">
                  <c:v>0.16750000000000001</c:v>
                </c:pt>
                <c:pt idx="12">
                  <c:v>0.16470000000000001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44176"/>
        <c:axId val="268943000"/>
      </c:lineChart>
      <c:catAx>
        <c:axId val="26894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43000"/>
        <c:crosses val="autoZero"/>
        <c:auto val="1"/>
        <c:lblAlgn val="ctr"/>
        <c:lblOffset val="100"/>
        <c:noMultiLvlLbl val="0"/>
      </c:catAx>
      <c:valAx>
        <c:axId val="26894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4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FS\Shared\Waiver%20Modeling\Workgroups\Performance%20Measurement\Meeting%20Materials\2015\March%202\MD%20vs%20Nation%20Medicare%20Trends%20V2_allPayerTar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SCALING\Aggregate%20Revenue%20at%20Risk%20Scaling%20Workbook%2020151102%20SC%20Updated%20AB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MS%20Compliance%20File/Readmissions%20Test/Version%205/MD_National_Readmissions_V5_Trends_201511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MMI Target"/>
      <sheetName val="2. MD State Target"/>
      <sheetName val="3.Scenarios"/>
      <sheetName val="4.MDvs US Trend Comparison"/>
      <sheetName val="5.Readmission Scaling"/>
      <sheetName val="6.RRIP Modeling Results"/>
    </sheetNames>
    <sheetDataSet>
      <sheetData sheetId="0" refreshError="1"/>
      <sheetData sheetId="1">
        <row r="28">
          <cell r="E28">
            <v>-5.76953773241069E-2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5.QBR Scaling "/>
      <sheetName val="6.QBR Modeling Results"/>
      <sheetName val="Source Readmission"/>
      <sheetName val="SourceQBR"/>
      <sheetName val="Summary Results for all 3 progr"/>
      <sheetName val="Source Revenue"/>
      <sheetName val="Source MHAC"/>
    </sheetNames>
    <sheetDataSet>
      <sheetData sheetId="0">
        <row r="6">
          <cell r="B6">
            <v>-0.02</v>
          </cell>
        </row>
        <row r="7">
          <cell r="C7">
            <v>0.01</v>
          </cell>
        </row>
      </sheetData>
      <sheetData sheetId="1"/>
      <sheetData sheetId="2"/>
      <sheetData sheetId="3"/>
      <sheetData sheetId="4">
        <row r="5">
          <cell r="D5">
            <v>-9.2999999999999999E-2</v>
          </cell>
        </row>
      </sheetData>
      <sheetData sheetId="5">
        <row r="51">
          <cell r="D51"/>
        </row>
      </sheetData>
      <sheetData sheetId="6"/>
      <sheetData sheetId="7">
        <row r="3">
          <cell r="C3" t="str">
            <v>Estimated Inpatient Revenue (FY15*2.6%)</v>
          </cell>
        </row>
      </sheetData>
      <sheetData sheetId="8">
        <row r="51">
          <cell r="H51">
            <v>0.13830000000000001</v>
          </cell>
          <cell r="O51">
            <v>0.1285</v>
          </cell>
        </row>
      </sheetData>
      <sheetData sheetId="9"/>
      <sheetData sheetId="10"/>
      <sheetData sheetId="11">
        <row r="2">
          <cell r="A2">
            <v>210001</v>
          </cell>
          <cell r="B2" t="str">
            <v>MERITUS</v>
          </cell>
          <cell r="C2"/>
          <cell r="D2"/>
          <cell r="E2">
            <v>187434496.6631088</v>
          </cell>
        </row>
        <row r="3">
          <cell r="A3">
            <v>210002</v>
          </cell>
          <cell r="B3" t="str">
            <v>UNIVERSITY OF MARYLAND</v>
          </cell>
          <cell r="C3"/>
          <cell r="D3"/>
          <cell r="E3">
            <v>863843448.60398436</v>
          </cell>
        </row>
        <row r="4">
          <cell r="A4">
            <v>210003</v>
          </cell>
          <cell r="B4" t="str">
            <v>PRINCE GEORGE</v>
          </cell>
          <cell r="C4"/>
          <cell r="D4"/>
          <cell r="E4">
            <v>177243165.22063905</v>
          </cell>
        </row>
        <row r="5">
          <cell r="A5">
            <v>210004</v>
          </cell>
          <cell r="B5" t="str">
            <v>HOLY CROSS</v>
          </cell>
          <cell r="C5"/>
          <cell r="D5"/>
          <cell r="E5">
            <v>319596342.21781081</v>
          </cell>
        </row>
        <row r="6">
          <cell r="A6">
            <v>210005</v>
          </cell>
          <cell r="B6" t="str">
            <v>FREDERICK MEMORIAL</v>
          </cell>
          <cell r="C6"/>
          <cell r="D6"/>
          <cell r="E6">
            <v>189480762.70820984</v>
          </cell>
        </row>
        <row r="7">
          <cell r="A7">
            <v>210006</v>
          </cell>
          <cell r="B7" t="str">
            <v>HARFORD</v>
          </cell>
          <cell r="C7"/>
          <cell r="D7"/>
          <cell r="E7">
            <v>47089618.293410309</v>
          </cell>
        </row>
        <row r="8">
          <cell r="A8">
            <v>210008</v>
          </cell>
          <cell r="B8" t="str">
            <v>MERCY</v>
          </cell>
          <cell r="C8"/>
          <cell r="D8"/>
          <cell r="E8">
            <v>233163593.66479388</v>
          </cell>
        </row>
        <row r="9">
          <cell r="A9">
            <v>210009</v>
          </cell>
          <cell r="B9" t="str">
            <v>JOHNS HOPKINS</v>
          </cell>
          <cell r="C9"/>
          <cell r="D9"/>
          <cell r="E9">
            <v>1292515919.3162181</v>
          </cell>
        </row>
        <row r="10">
          <cell r="A10">
            <v>210010</v>
          </cell>
          <cell r="B10" t="str">
            <v>DORCHESTER</v>
          </cell>
          <cell r="C10"/>
          <cell r="D10"/>
          <cell r="E10">
            <v>25127934.983499374</v>
          </cell>
        </row>
        <row r="11">
          <cell r="A11">
            <v>210011</v>
          </cell>
          <cell r="B11" t="str">
            <v>ST. AGNES</v>
          </cell>
          <cell r="C11"/>
          <cell r="D11"/>
          <cell r="E11">
            <v>239121555.83864471</v>
          </cell>
        </row>
        <row r="12">
          <cell r="A12">
            <v>210012</v>
          </cell>
          <cell r="B12" t="str">
            <v>SINAI</v>
          </cell>
          <cell r="C12"/>
          <cell r="D12"/>
          <cell r="E12">
            <v>429154678.73181057</v>
          </cell>
        </row>
        <row r="13">
          <cell r="A13">
            <v>210013</v>
          </cell>
          <cell r="B13" t="str">
            <v>BON SECOURS</v>
          </cell>
          <cell r="C13"/>
          <cell r="D13"/>
          <cell r="E13">
            <v>78212787.330636472</v>
          </cell>
        </row>
        <row r="14">
          <cell r="A14">
            <v>210015</v>
          </cell>
          <cell r="B14" t="str">
            <v>FRANKLIN SQUARE</v>
          </cell>
          <cell r="C14"/>
          <cell r="D14"/>
          <cell r="E14">
            <v>285691170.35922825</v>
          </cell>
        </row>
        <row r="15">
          <cell r="A15">
            <v>210016</v>
          </cell>
          <cell r="B15" t="str">
            <v>WASHINGTON ADVENTIST</v>
          </cell>
          <cell r="C15"/>
          <cell r="D15"/>
          <cell r="E15">
            <v>161698669.47905135</v>
          </cell>
        </row>
        <row r="16">
          <cell r="A16">
            <v>210017</v>
          </cell>
          <cell r="B16" t="str">
            <v>GARRETT COUNTY</v>
          </cell>
          <cell r="C16"/>
          <cell r="D16"/>
          <cell r="E16">
            <v>18724073.644907132</v>
          </cell>
        </row>
        <row r="17">
          <cell r="A17">
            <v>210018</v>
          </cell>
          <cell r="B17" t="str">
            <v>MONTGOMERY GENERAL</v>
          </cell>
          <cell r="C17"/>
          <cell r="D17"/>
          <cell r="E17">
            <v>87652208.15841648</v>
          </cell>
        </row>
        <row r="18">
          <cell r="A18">
            <v>210019</v>
          </cell>
          <cell r="B18" t="str">
            <v>PENINSULA REGIONAL</v>
          </cell>
          <cell r="C18"/>
          <cell r="D18"/>
          <cell r="E18">
            <v>233728496.38738936</v>
          </cell>
        </row>
        <row r="19">
          <cell r="A19">
            <v>210022</v>
          </cell>
          <cell r="B19" t="str">
            <v>SUBURBAN</v>
          </cell>
          <cell r="C19"/>
          <cell r="D19"/>
          <cell r="E19">
            <v>181410188.33315492</v>
          </cell>
        </row>
        <row r="20">
          <cell r="A20">
            <v>210023</v>
          </cell>
          <cell r="B20" t="str">
            <v>ANNE ARUNDEL</v>
          </cell>
          <cell r="C20"/>
          <cell r="D20"/>
          <cell r="E20">
            <v>310117074.81392145</v>
          </cell>
        </row>
        <row r="21">
          <cell r="A21">
            <v>210024</v>
          </cell>
          <cell r="B21" t="str">
            <v>UNION MEMORIAL</v>
          </cell>
          <cell r="C21"/>
          <cell r="D21"/>
          <cell r="E21">
            <v>242505500.48554313</v>
          </cell>
        </row>
        <row r="22">
          <cell r="A22">
            <v>210027</v>
          </cell>
          <cell r="B22" t="str">
            <v>WESTERN MARYLAND HEALTH SYSTEM</v>
          </cell>
          <cell r="C22"/>
          <cell r="D22"/>
          <cell r="E22">
            <v>184484265.97300443</v>
          </cell>
        </row>
        <row r="23">
          <cell r="A23">
            <v>210028</v>
          </cell>
          <cell r="B23" t="str">
            <v>ST. MARY</v>
          </cell>
          <cell r="C23"/>
          <cell r="D23"/>
          <cell r="E23">
            <v>69520305.288439929</v>
          </cell>
        </row>
        <row r="24">
          <cell r="A24">
            <v>210029</v>
          </cell>
          <cell r="B24" t="str">
            <v>HOPKINS BAYVIEW MED CTR</v>
          </cell>
          <cell r="C24"/>
          <cell r="D24"/>
          <cell r="E24">
            <v>356396901.46731883</v>
          </cell>
        </row>
        <row r="25">
          <cell r="A25">
            <v>210030</v>
          </cell>
          <cell r="B25" t="str">
            <v>CHESTERTOWN</v>
          </cell>
          <cell r="C25"/>
          <cell r="D25"/>
          <cell r="E25">
            <v>29416674.305924561</v>
          </cell>
        </row>
        <row r="26">
          <cell r="A26">
            <v>210032</v>
          </cell>
          <cell r="B26" t="str">
            <v>UNION HOSPITAL  OF CECIL COUNT</v>
          </cell>
          <cell r="C26"/>
          <cell r="D26"/>
          <cell r="E26">
            <v>67852188.547545061</v>
          </cell>
        </row>
        <row r="27">
          <cell r="A27">
            <v>210033</v>
          </cell>
          <cell r="B27" t="str">
            <v>CARROLL COUNTY</v>
          </cell>
          <cell r="C27"/>
          <cell r="D27"/>
          <cell r="E27">
            <v>138209278.26224214</v>
          </cell>
        </row>
        <row r="28">
          <cell r="A28">
            <v>210034</v>
          </cell>
          <cell r="B28" t="str">
            <v>HARBOR</v>
          </cell>
          <cell r="C28"/>
          <cell r="D28"/>
          <cell r="E28">
            <v>124002219.66514386</v>
          </cell>
        </row>
        <row r="29">
          <cell r="A29">
            <v>210035</v>
          </cell>
          <cell r="B29" t="str">
            <v>CHARLES REGIONAL</v>
          </cell>
          <cell r="C29"/>
          <cell r="D29"/>
          <cell r="E29">
            <v>76338049.290417254</v>
          </cell>
        </row>
        <row r="30">
          <cell r="A30">
            <v>210037</v>
          </cell>
          <cell r="B30" t="str">
            <v>EASTON</v>
          </cell>
          <cell r="C30"/>
          <cell r="D30"/>
          <cell r="E30">
            <v>94828131.850859523</v>
          </cell>
        </row>
        <row r="31">
          <cell r="A31">
            <v>210038</v>
          </cell>
          <cell r="B31" t="str">
            <v>UMMC MIDTOWN</v>
          </cell>
          <cell r="C31"/>
          <cell r="D31"/>
          <cell r="E31">
            <v>133787810.98689511</v>
          </cell>
        </row>
        <row r="32">
          <cell r="A32">
            <v>210039</v>
          </cell>
          <cell r="B32" t="str">
            <v>CALVERT</v>
          </cell>
          <cell r="C32"/>
          <cell r="D32"/>
          <cell r="E32">
            <v>67385286.839919657</v>
          </cell>
        </row>
        <row r="33">
          <cell r="A33">
            <v>210040</v>
          </cell>
          <cell r="B33" t="str">
            <v>NORTHWEST</v>
          </cell>
          <cell r="C33"/>
          <cell r="D33"/>
          <cell r="E33">
            <v>142186717.48751882</v>
          </cell>
        </row>
        <row r="34">
          <cell r="A34">
            <v>210043</v>
          </cell>
          <cell r="B34" t="str">
            <v>BALTIMORE WASHINGTON MEDICAL CENTER</v>
          </cell>
          <cell r="C34"/>
          <cell r="D34"/>
          <cell r="E34">
            <v>223155125.99975017</v>
          </cell>
        </row>
        <row r="35">
          <cell r="A35">
            <v>210044</v>
          </cell>
          <cell r="B35" t="str">
            <v>G.B.M.C.</v>
          </cell>
          <cell r="C35"/>
          <cell r="D35"/>
          <cell r="E35">
            <v>201533345.32362995</v>
          </cell>
        </row>
        <row r="36">
          <cell r="A36">
            <v>210045</v>
          </cell>
          <cell r="B36" t="str">
            <v>MCCREADY</v>
          </cell>
          <cell r="C36"/>
          <cell r="D36"/>
          <cell r="E36">
            <v>3734618.2392469109</v>
          </cell>
        </row>
        <row r="37">
          <cell r="A37">
            <v>210048</v>
          </cell>
          <cell r="B37" t="str">
            <v>HOWARD COUNTY</v>
          </cell>
          <cell r="C37"/>
          <cell r="D37"/>
          <cell r="E37">
            <v>167386496.75761572</v>
          </cell>
        </row>
        <row r="38">
          <cell r="A38">
            <v>210049</v>
          </cell>
          <cell r="B38" t="str">
            <v>UPPER CHESAPEAKE HEALTH</v>
          </cell>
          <cell r="C38"/>
          <cell r="D38"/>
          <cell r="E38">
            <v>148917095.66517001</v>
          </cell>
        </row>
        <row r="39">
          <cell r="A39">
            <v>210051</v>
          </cell>
          <cell r="B39" t="str">
            <v>DOCTORS COMMUNITY</v>
          </cell>
          <cell r="C39"/>
          <cell r="D39"/>
          <cell r="E39">
            <v>136225390.68992713</v>
          </cell>
        </row>
        <row r="40">
          <cell r="A40">
            <v>210055</v>
          </cell>
          <cell r="B40" t="str">
            <v>LAUREL REGIONAL</v>
          </cell>
          <cell r="C40"/>
          <cell r="D40"/>
          <cell r="E40">
            <v>77501975.342135206</v>
          </cell>
        </row>
        <row r="41">
          <cell r="A41">
            <v>210056</v>
          </cell>
          <cell r="B41" t="str">
            <v>GOOD SAMARITAN</v>
          </cell>
          <cell r="C41"/>
          <cell r="D41"/>
          <cell r="E41">
            <v>180861011.49427712</v>
          </cell>
        </row>
        <row r="42">
          <cell r="A42">
            <v>210057</v>
          </cell>
          <cell r="B42" t="str">
            <v>SHADY GROVE</v>
          </cell>
          <cell r="C42"/>
          <cell r="D42"/>
          <cell r="E42">
            <v>228731774.96088892</v>
          </cell>
        </row>
        <row r="43">
          <cell r="A43">
            <v>210058</v>
          </cell>
          <cell r="B43" t="str">
            <v>REHAB &amp; ORTHO</v>
          </cell>
          <cell r="C43"/>
          <cell r="D43"/>
          <cell r="E43">
            <v>69104845.787293941</v>
          </cell>
        </row>
        <row r="44">
          <cell r="A44">
            <v>210060</v>
          </cell>
          <cell r="B44" t="str">
            <v>FT. WASHINGTON</v>
          </cell>
          <cell r="C44"/>
          <cell r="D44"/>
          <cell r="E44">
            <v>17776133.449990414</v>
          </cell>
        </row>
        <row r="45">
          <cell r="A45">
            <v>210061</v>
          </cell>
          <cell r="B45" t="str">
            <v>ATLANTIC GENERAL</v>
          </cell>
          <cell r="C45"/>
          <cell r="D45"/>
          <cell r="E45">
            <v>38640762.060988352</v>
          </cell>
        </row>
        <row r="46">
          <cell r="A46">
            <v>210062</v>
          </cell>
          <cell r="B46" t="str">
            <v>SOUTHERN MARYLAND</v>
          </cell>
          <cell r="C46"/>
          <cell r="D46"/>
          <cell r="E46">
            <v>163208213.46317798</v>
          </cell>
        </row>
        <row r="47">
          <cell r="A47">
            <v>210063</v>
          </cell>
          <cell r="B47" t="str">
            <v>UM ST. JOSEPH</v>
          </cell>
          <cell r="C47"/>
          <cell r="D47"/>
          <cell r="E47">
            <v>216335127.85977465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Cy15"/>
      <sheetName val="Sheet1"/>
      <sheetName val="CMS Report"/>
      <sheetName val="Cy14)"/>
    </sheetNames>
    <sheetDataSet>
      <sheetData sheetId="0"/>
      <sheetData sheetId="2">
        <row r="24">
          <cell r="B24" t="str">
            <v>Jan</v>
          </cell>
          <cell r="C24" t="str">
            <v>Feb</v>
          </cell>
          <cell r="D24" t="str">
            <v>Mar</v>
          </cell>
          <cell r="E24" t="str">
            <v>Apr</v>
          </cell>
          <cell r="F24" t="str">
            <v>May</v>
          </cell>
          <cell r="G24" t="str">
            <v>Jun</v>
          </cell>
          <cell r="H24" t="str">
            <v>Jul</v>
          </cell>
          <cell r="I24" t="str">
            <v>Aug</v>
          </cell>
          <cell r="J24" t="str">
            <v>Sep</v>
          </cell>
          <cell r="K24" t="str">
            <v>Oct</v>
          </cell>
          <cell r="L24" t="str">
            <v>Nov</v>
          </cell>
          <cell r="M24" t="str">
            <v>Dec</v>
          </cell>
        </row>
        <row r="35">
          <cell r="B35">
            <v>0.1545</v>
          </cell>
          <cell r="C35">
            <v>0.15409999999999999</v>
          </cell>
          <cell r="D35">
            <v>0.155</v>
          </cell>
          <cell r="E35">
            <v>0.15570000000000001</v>
          </cell>
          <cell r="F35">
            <v>0.1545</v>
          </cell>
          <cell r="G35">
            <v>0.15440000000000001</v>
          </cell>
          <cell r="H35">
            <v>0.15590000000000001</v>
          </cell>
          <cell r="I35">
            <v>0.1552</v>
          </cell>
          <cell r="J35">
            <v>0.1542</v>
          </cell>
          <cell r="K35">
            <v>0.151</v>
          </cell>
          <cell r="L35">
            <v>0.15440000000000001</v>
          </cell>
          <cell r="M35">
            <v>0.1603</v>
          </cell>
          <cell r="N35">
            <v>0.155</v>
          </cell>
        </row>
        <row r="36">
          <cell r="B36">
            <v>0.16819999999999999</v>
          </cell>
          <cell r="C36">
            <v>0.16470000000000001</v>
          </cell>
          <cell r="D36">
            <v>0.16289999999999999</v>
          </cell>
          <cell r="E36">
            <v>0.16309999999999999</v>
          </cell>
          <cell r="F36">
            <v>0.16969999999999999</v>
          </cell>
          <cell r="G36">
            <v>0.1681</v>
          </cell>
          <cell r="H36">
            <v>0.16500000000000001</v>
          </cell>
          <cell r="I36">
            <v>0.16159999999999999</v>
          </cell>
          <cell r="J36">
            <v>0.16209999999999999</v>
          </cell>
          <cell r="K36">
            <v>0.161</v>
          </cell>
          <cell r="L36">
            <v>0.16159999999999999</v>
          </cell>
          <cell r="M36">
            <v>0.16750000000000001</v>
          </cell>
          <cell r="N36">
            <v>0.16470000000000001</v>
          </cell>
        </row>
        <row r="38">
          <cell r="B38">
            <v>0.1532</v>
          </cell>
          <cell r="C38">
            <v>0.1545</v>
          </cell>
          <cell r="D38">
            <v>0.15409999999999999</v>
          </cell>
          <cell r="E38">
            <v>0.1537</v>
          </cell>
          <cell r="F38">
            <v>0.1542</v>
          </cell>
          <cell r="G38">
            <v>0.153</v>
          </cell>
          <cell r="H38">
            <v>0.1527</v>
          </cell>
          <cell r="I38">
            <v>0.14929999999999999</v>
          </cell>
        </row>
        <row r="39">
          <cell r="B39">
            <v>0.1608</v>
          </cell>
          <cell r="C39">
            <v>0.1603</v>
          </cell>
          <cell r="D39">
            <v>0.1605</v>
          </cell>
          <cell r="E39">
            <v>0.1573</v>
          </cell>
          <cell r="F39">
            <v>0.16170000000000001</v>
          </cell>
          <cell r="G39">
            <v>0.16059999999999999</v>
          </cell>
          <cell r="H39">
            <v>0.15690000000000001</v>
          </cell>
          <cell r="I39">
            <v>0.155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8" sqref="A8"/>
    </sheetView>
  </sheetViews>
  <sheetFormatPr defaultRowHeight="15" x14ac:dyDescent="0.25"/>
  <cols>
    <col min="1" max="1" width="12.42578125" customWidth="1"/>
  </cols>
  <sheetData>
    <row r="1" spans="1:17" x14ac:dyDescent="0.25">
      <c r="A1" s="124" t="s">
        <v>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90" x14ac:dyDescent="0.25">
      <c r="A2" s="126" t="s">
        <v>92</v>
      </c>
      <c r="B2" s="126" t="s">
        <v>93</v>
      </c>
      <c r="C2" s="126" t="s">
        <v>94</v>
      </c>
      <c r="D2" s="126" t="s">
        <v>95</v>
      </c>
      <c r="E2" s="126" t="s">
        <v>94</v>
      </c>
      <c r="F2" s="127" t="s">
        <v>96</v>
      </c>
      <c r="G2" s="126" t="s">
        <v>94</v>
      </c>
      <c r="H2" s="127" t="s">
        <v>97</v>
      </c>
      <c r="I2" s="126" t="s">
        <v>94</v>
      </c>
      <c r="J2" s="127" t="s">
        <v>98</v>
      </c>
      <c r="K2" s="126" t="s">
        <v>94</v>
      </c>
      <c r="L2" s="127" t="s">
        <v>99</v>
      </c>
      <c r="M2" s="127" t="s">
        <v>94</v>
      </c>
      <c r="N2" s="127" t="s">
        <v>100</v>
      </c>
      <c r="O2" s="127" t="s">
        <v>94</v>
      </c>
      <c r="P2" s="127" t="s">
        <v>101</v>
      </c>
      <c r="Q2" s="126" t="s">
        <v>94</v>
      </c>
    </row>
    <row r="3" spans="1:17" x14ac:dyDescent="0.25">
      <c r="A3" s="128" t="s">
        <v>102</v>
      </c>
      <c r="B3" s="129">
        <v>0.13389999999999999</v>
      </c>
      <c r="C3" s="130">
        <f t="shared" ref="C3:C54" si="0">RANK(B3,$B$3:$B$54,1)</f>
        <v>1</v>
      </c>
      <c r="D3" s="131">
        <v>-5.2542576180172329E-3</v>
      </c>
      <c r="E3" s="130">
        <f t="shared" ref="E3:E54" si="1">RANK(D3,$D$3:$D$54,0)</f>
        <v>9</v>
      </c>
      <c r="F3" s="132">
        <v>211</v>
      </c>
      <c r="G3" s="130">
        <f t="shared" ref="G3:G54" si="2">RANK(F3,$F$3:$F$54,1)</f>
        <v>5</v>
      </c>
      <c r="H3" s="132">
        <v>988</v>
      </c>
      <c r="I3" s="130">
        <f t="shared" ref="I3:I54" si="3">RANK(H3,$H$3:$H$54,1)</f>
        <v>3</v>
      </c>
      <c r="J3" s="132">
        <v>565</v>
      </c>
      <c r="K3" s="130">
        <f t="shared" ref="K3:K54" si="4">RANK(J3,$J$3:$J$54,1)</f>
        <v>12</v>
      </c>
      <c r="L3" s="133">
        <v>7473.92</v>
      </c>
      <c r="M3" s="130">
        <f t="shared" ref="M3:M54" si="5">RANK(L3,$L$3:$L$54,1)</f>
        <v>5</v>
      </c>
      <c r="N3" s="133">
        <v>7381.03</v>
      </c>
      <c r="O3" s="130">
        <f t="shared" ref="O3:O54" si="6">RANK(N3,$N$3:$N$54,1)</f>
        <v>10</v>
      </c>
      <c r="P3" s="133">
        <v>9130.92</v>
      </c>
      <c r="Q3" s="130">
        <f t="shared" ref="Q3:Q54" si="7">RANK(P3,$P$3:$P$54,1)</f>
        <v>18</v>
      </c>
    </row>
    <row r="4" spans="1:17" x14ac:dyDescent="0.25">
      <c r="A4" s="128" t="s">
        <v>103</v>
      </c>
      <c r="B4" s="129">
        <v>0.13489999999999999</v>
      </c>
      <c r="C4" s="130">
        <f t="shared" si="0"/>
        <v>2</v>
      </c>
      <c r="D4" s="131">
        <v>9.918203498373579E-4</v>
      </c>
      <c r="E4" s="130">
        <f t="shared" si="1"/>
        <v>3</v>
      </c>
      <c r="F4" s="132">
        <v>211</v>
      </c>
      <c r="G4" s="130">
        <f t="shared" si="2"/>
        <v>5</v>
      </c>
      <c r="H4" s="132">
        <v>932</v>
      </c>
      <c r="I4" s="130">
        <f t="shared" si="3"/>
        <v>1</v>
      </c>
      <c r="J4" s="132">
        <v>517</v>
      </c>
      <c r="K4" s="130">
        <f t="shared" si="4"/>
        <v>4</v>
      </c>
      <c r="L4" s="133">
        <v>7845.18</v>
      </c>
      <c r="M4" s="130">
        <f t="shared" si="5"/>
        <v>10</v>
      </c>
      <c r="N4" s="133">
        <v>7968.75</v>
      </c>
      <c r="O4" s="130">
        <f t="shared" si="6"/>
        <v>18</v>
      </c>
      <c r="P4" s="133">
        <v>9689.09</v>
      </c>
      <c r="Q4" s="130">
        <f t="shared" si="7"/>
        <v>38</v>
      </c>
    </row>
    <row r="5" spans="1:17" x14ac:dyDescent="0.25">
      <c r="A5" s="128" t="s">
        <v>104</v>
      </c>
      <c r="B5" s="129">
        <v>0.1426</v>
      </c>
      <c r="C5" s="130">
        <f t="shared" si="0"/>
        <v>3</v>
      </c>
      <c r="D5" s="131">
        <v>-1.2736379400461573E-2</v>
      </c>
      <c r="E5" s="130">
        <f t="shared" si="1"/>
        <v>40</v>
      </c>
      <c r="F5" s="132">
        <v>225</v>
      </c>
      <c r="G5" s="130">
        <f t="shared" si="2"/>
        <v>11</v>
      </c>
      <c r="H5" s="132">
        <v>1066</v>
      </c>
      <c r="I5" s="130">
        <f t="shared" si="3"/>
        <v>7</v>
      </c>
      <c r="J5" s="132">
        <v>556</v>
      </c>
      <c r="K5" s="130">
        <f t="shared" si="4"/>
        <v>10</v>
      </c>
      <c r="L5" s="133">
        <v>7670.09</v>
      </c>
      <c r="M5" s="130">
        <f t="shared" si="5"/>
        <v>6</v>
      </c>
      <c r="N5" s="133">
        <v>6857.05</v>
      </c>
      <c r="O5" s="130">
        <f t="shared" si="6"/>
        <v>5</v>
      </c>
      <c r="P5" s="133">
        <v>9147.14</v>
      </c>
      <c r="Q5" s="130">
        <f t="shared" si="7"/>
        <v>20</v>
      </c>
    </row>
    <row r="6" spans="1:17" x14ac:dyDescent="0.25">
      <c r="A6" s="128" t="s">
        <v>105</v>
      </c>
      <c r="B6" s="129">
        <v>0.14319999999999999</v>
      </c>
      <c r="C6" s="130">
        <f t="shared" si="0"/>
        <v>4</v>
      </c>
      <c r="D6" s="131">
        <v>-1.8011616488571858E-2</v>
      </c>
      <c r="E6" s="130">
        <f t="shared" si="1"/>
        <v>47</v>
      </c>
      <c r="F6" s="132">
        <v>222</v>
      </c>
      <c r="G6" s="130">
        <f t="shared" si="2"/>
        <v>9</v>
      </c>
      <c r="H6" s="132">
        <v>1060</v>
      </c>
      <c r="I6" s="130">
        <f t="shared" si="3"/>
        <v>5</v>
      </c>
      <c r="J6" s="132">
        <v>527</v>
      </c>
      <c r="K6" s="130">
        <f t="shared" si="4"/>
        <v>5</v>
      </c>
      <c r="L6" s="133">
        <v>7018.98</v>
      </c>
      <c r="M6" s="130">
        <f t="shared" si="5"/>
        <v>2</v>
      </c>
      <c r="N6" s="133">
        <v>6726.22</v>
      </c>
      <c r="O6" s="130">
        <f t="shared" si="6"/>
        <v>4</v>
      </c>
      <c r="P6" s="133">
        <v>8701.9699999999993</v>
      </c>
      <c r="Q6" s="130">
        <f t="shared" si="7"/>
        <v>13</v>
      </c>
    </row>
    <row r="7" spans="1:17" x14ac:dyDescent="0.25">
      <c r="A7" s="128" t="s">
        <v>106</v>
      </c>
      <c r="B7" s="129">
        <v>0.14460000000000001</v>
      </c>
      <c r="C7" s="130">
        <f t="shared" si="0"/>
        <v>5</v>
      </c>
      <c r="D7" s="131">
        <v>-2.016554538617521E-2</v>
      </c>
      <c r="E7" s="130">
        <f t="shared" si="1"/>
        <v>50</v>
      </c>
      <c r="F7" s="132">
        <v>217</v>
      </c>
      <c r="G7" s="130">
        <f t="shared" si="2"/>
        <v>8</v>
      </c>
      <c r="H7" s="132">
        <v>1062</v>
      </c>
      <c r="I7" s="130">
        <f t="shared" si="3"/>
        <v>6</v>
      </c>
      <c r="J7" s="132">
        <v>583</v>
      </c>
      <c r="K7" s="130">
        <f t="shared" si="4"/>
        <v>16</v>
      </c>
      <c r="L7" s="133">
        <v>7894.89</v>
      </c>
      <c r="M7" s="130">
        <f t="shared" si="5"/>
        <v>11</v>
      </c>
      <c r="N7" s="133">
        <v>7544.01</v>
      </c>
      <c r="O7" s="130">
        <f t="shared" si="6"/>
        <v>11</v>
      </c>
      <c r="P7" s="133">
        <v>9132.5400000000009</v>
      </c>
      <c r="Q7" s="130">
        <f t="shared" si="7"/>
        <v>19</v>
      </c>
    </row>
    <row r="8" spans="1:17" x14ac:dyDescent="0.25">
      <c r="A8" s="128" t="s">
        <v>107</v>
      </c>
      <c r="B8" s="129">
        <v>0.14460000000000001</v>
      </c>
      <c r="C8" s="130">
        <f t="shared" si="0"/>
        <v>5</v>
      </c>
      <c r="D8" s="131">
        <v>-8.7179981880619595E-3</v>
      </c>
      <c r="E8" s="130">
        <f t="shared" si="1"/>
        <v>23</v>
      </c>
      <c r="F8" s="132">
        <v>253</v>
      </c>
      <c r="G8" s="130">
        <f t="shared" si="2"/>
        <v>18</v>
      </c>
      <c r="H8" s="132">
        <v>1267</v>
      </c>
      <c r="I8" s="130">
        <f t="shared" si="3"/>
        <v>18</v>
      </c>
      <c r="J8" s="132">
        <v>483</v>
      </c>
      <c r="K8" s="130">
        <f t="shared" si="4"/>
        <v>2</v>
      </c>
      <c r="L8" s="133">
        <v>7675.42</v>
      </c>
      <c r="M8" s="130">
        <f t="shared" si="5"/>
        <v>7</v>
      </c>
      <c r="N8" s="133">
        <v>7358.12</v>
      </c>
      <c r="O8" s="130">
        <f t="shared" si="6"/>
        <v>9</v>
      </c>
      <c r="P8" s="133">
        <v>9208.64</v>
      </c>
      <c r="Q8" s="130">
        <f t="shared" si="7"/>
        <v>22</v>
      </c>
    </row>
    <row r="9" spans="1:17" x14ac:dyDescent="0.25">
      <c r="A9" s="128" t="s">
        <v>108</v>
      </c>
      <c r="B9" s="129">
        <v>0.14710000000000001</v>
      </c>
      <c r="C9" s="130">
        <f t="shared" si="0"/>
        <v>7</v>
      </c>
      <c r="D9" s="131">
        <v>-1.4527472001309327E-2</v>
      </c>
      <c r="E9" s="130">
        <f t="shared" si="1"/>
        <v>43</v>
      </c>
      <c r="F9" s="132">
        <v>201</v>
      </c>
      <c r="G9" s="130">
        <f t="shared" si="2"/>
        <v>2</v>
      </c>
      <c r="H9" s="132">
        <v>1095</v>
      </c>
      <c r="I9" s="130">
        <f t="shared" si="3"/>
        <v>10</v>
      </c>
      <c r="J9" s="132">
        <v>551</v>
      </c>
      <c r="K9" s="130">
        <f t="shared" si="4"/>
        <v>7</v>
      </c>
      <c r="L9" s="133">
        <v>8247.09</v>
      </c>
      <c r="M9" s="130">
        <f t="shared" si="5"/>
        <v>18</v>
      </c>
      <c r="N9" s="133">
        <v>5944.48</v>
      </c>
      <c r="O9" s="130">
        <f t="shared" si="6"/>
        <v>2</v>
      </c>
      <c r="P9" s="133">
        <v>7598.23</v>
      </c>
      <c r="Q9" s="130">
        <f t="shared" si="7"/>
        <v>2</v>
      </c>
    </row>
    <row r="10" spans="1:17" x14ac:dyDescent="0.25">
      <c r="A10" s="128" t="s">
        <v>109</v>
      </c>
      <c r="B10" s="129">
        <v>0.1474</v>
      </c>
      <c r="C10" s="130">
        <f t="shared" si="0"/>
        <v>8</v>
      </c>
      <c r="D10" s="131">
        <v>-7.4885668054599508E-3</v>
      </c>
      <c r="E10" s="130">
        <f t="shared" si="1"/>
        <v>19</v>
      </c>
      <c r="F10" s="132">
        <v>205</v>
      </c>
      <c r="G10" s="130">
        <f t="shared" si="2"/>
        <v>3</v>
      </c>
      <c r="H10" s="132">
        <v>970</v>
      </c>
      <c r="I10" s="130">
        <f t="shared" si="3"/>
        <v>2</v>
      </c>
      <c r="J10" s="132">
        <v>551</v>
      </c>
      <c r="K10" s="130">
        <f t="shared" si="4"/>
        <v>7</v>
      </c>
      <c r="L10" s="133">
        <v>7222.35</v>
      </c>
      <c r="M10" s="130">
        <f t="shared" si="5"/>
        <v>3</v>
      </c>
      <c r="N10" s="133">
        <v>6521.63</v>
      </c>
      <c r="O10" s="130">
        <f t="shared" si="6"/>
        <v>3</v>
      </c>
      <c r="P10" s="133">
        <v>7960.72</v>
      </c>
      <c r="Q10" s="130">
        <f t="shared" si="7"/>
        <v>4</v>
      </c>
    </row>
    <row r="11" spans="1:17" x14ac:dyDescent="0.25">
      <c r="A11" s="128" t="s">
        <v>110</v>
      </c>
      <c r="B11" s="129">
        <v>0.15390000000000001</v>
      </c>
      <c r="C11" s="130">
        <f t="shared" si="0"/>
        <v>9</v>
      </c>
      <c r="D11" s="131">
        <v>-9.1231552070208943E-3</v>
      </c>
      <c r="E11" s="130">
        <f t="shared" si="1"/>
        <v>25</v>
      </c>
      <c r="F11" s="132">
        <v>260</v>
      </c>
      <c r="G11" s="130">
        <f t="shared" si="2"/>
        <v>22</v>
      </c>
      <c r="H11" s="132">
        <v>1225</v>
      </c>
      <c r="I11" s="130">
        <f t="shared" si="3"/>
        <v>13</v>
      </c>
      <c r="J11" s="132">
        <v>511</v>
      </c>
      <c r="K11" s="130">
        <f t="shared" si="4"/>
        <v>3</v>
      </c>
      <c r="L11" s="133">
        <v>8426.19</v>
      </c>
      <c r="M11" s="130">
        <f t="shared" si="5"/>
        <v>23</v>
      </c>
      <c r="N11" s="133">
        <v>8177.63</v>
      </c>
      <c r="O11" s="130">
        <f t="shared" si="6"/>
        <v>20</v>
      </c>
      <c r="P11" s="133">
        <v>9802.35</v>
      </c>
      <c r="Q11" s="130">
        <f t="shared" si="7"/>
        <v>44</v>
      </c>
    </row>
    <row r="12" spans="1:17" x14ac:dyDescent="0.25">
      <c r="A12" s="128" t="s">
        <v>111</v>
      </c>
      <c r="B12" s="129">
        <v>0.155</v>
      </c>
      <c r="C12" s="130">
        <f t="shared" si="0"/>
        <v>10</v>
      </c>
      <c r="D12" s="131">
        <v>-2.8740913768559029E-3</v>
      </c>
      <c r="E12" s="130">
        <f t="shared" si="1"/>
        <v>5</v>
      </c>
      <c r="F12" s="132">
        <v>215</v>
      </c>
      <c r="G12" s="130">
        <f t="shared" si="2"/>
        <v>7</v>
      </c>
      <c r="H12" s="132">
        <v>1153</v>
      </c>
      <c r="I12" s="130">
        <f t="shared" si="3"/>
        <v>12</v>
      </c>
      <c r="J12" s="132">
        <v>646</v>
      </c>
      <c r="K12" s="130">
        <f t="shared" si="4"/>
        <v>28</v>
      </c>
      <c r="L12" s="133">
        <v>7911.53</v>
      </c>
      <c r="M12" s="130">
        <f t="shared" si="5"/>
        <v>13</v>
      </c>
      <c r="N12" s="133">
        <v>6901.47</v>
      </c>
      <c r="O12" s="130">
        <f t="shared" si="6"/>
        <v>6</v>
      </c>
      <c r="P12" s="133">
        <v>8355.48</v>
      </c>
      <c r="Q12" s="130">
        <f t="shared" si="7"/>
        <v>5</v>
      </c>
    </row>
    <row r="13" spans="1:17" x14ac:dyDescent="0.25">
      <c r="A13" s="128" t="s">
        <v>112</v>
      </c>
      <c r="B13" s="129">
        <v>0.15629999999999999</v>
      </c>
      <c r="C13" s="130">
        <f t="shared" si="0"/>
        <v>11</v>
      </c>
      <c r="D13" s="131">
        <v>-1.4292113564008502E-2</v>
      </c>
      <c r="E13" s="130">
        <f t="shared" si="1"/>
        <v>42</v>
      </c>
      <c r="F13" s="132">
        <v>255</v>
      </c>
      <c r="G13" s="130">
        <f t="shared" si="2"/>
        <v>19</v>
      </c>
      <c r="H13" s="132">
        <v>1254</v>
      </c>
      <c r="I13" s="130">
        <f t="shared" si="3"/>
        <v>17</v>
      </c>
      <c r="J13" s="132">
        <v>612</v>
      </c>
      <c r="K13" s="130">
        <f t="shared" si="4"/>
        <v>20</v>
      </c>
      <c r="L13" s="133">
        <v>7776.67</v>
      </c>
      <c r="M13" s="130">
        <f t="shared" si="5"/>
        <v>8</v>
      </c>
      <c r="N13" s="133">
        <v>7655.37</v>
      </c>
      <c r="O13" s="130">
        <f t="shared" si="6"/>
        <v>15</v>
      </c>
      <c r="P13" s="133">
        <v>9115.14</v>
      </c>
      <c r="Q13" s="130">
        <f t="shared" si="7"/>
        <v>17</v>
      </c>
    </row>
    <row r="14" spans="1:17" x14ac:dyDescent="0.25">
      <c r="A14" s="128" t="s">
        <v>113</v>
      </c>
      <c r="B14" s="129">
        <v>0.15720000000000001</v>
      </c>
      <c r="C14" s="130">
        <f t="shared" si="0"/>
        <v>12</v>
      </c>
      <c r="D14" s="131">
        <v>-1.8558426981205689E-2</v>
      </c>
      <c r="E14" s="130">
        <f t="shared" si="1"/>
        <v>48</v>
      </c>
      <c r="F14" s="132">
        <v>168</v>
      </c>
      <c r="G14" s="130">
        <f t="shared" si="2"/>
        <v>1</v>
      </c>
      <c r="H14" s="132">
        <v>1070</v>
      </c>
      <c r="I14" s="130">
        <f t="shared" si="3"/>
        <v>8</v>
      </c>
      <c r="J14" s="132">
        <v>451</v>
      </c>
      <c r="K14" s="130">
        <f t="shared" si="4"/>
        <v>1</v>
      </c>
      <c r="L14" s="133">
        <v>6835.29</v>
      </c>
      <c r="M14" s="130">
        <f t="shared" si="5"/>
        <v>1</v>
      </c>
      <c r="N14" s="133">
        <v>5805.33</v>
      </c>
      <c r="O14" s="130">
        <f t="shared" si="6"/>
        <v>1</v>
      </c>
      <c r="P14" s="133">
        <v>6595.1</v>
      </c>
      <c r="Q14" s="130">
        <f t="shared" si="7"/>
        <v>1</v>
      </c>
    </row>
    <row r="15" spans="1:17" x14ac:dyDescent="0.25">
      <c r="A15" s="128" t="s">
        <v>114</v>
      </c>
      <c r="B15" s="129">
        <v>0.15920000000000001</v>
      </c>
      <c r="C15" s="130">
        <f t="shared" si="0"/>
        <v>13</v>
      </c>
      <c r="D15" s="131">
        <v>-6.2471932046660461E-3</v>
      </c>
      <c r="E15" s="130">
        <f t="shared" si="1"/>
        <v>12</v>
      </c>
      <c r="F15" s="132">
        <v>223</v>
      </c>
      <c r="G15" s="130">
        <f t="shared" si="2"/>
        <v>10</v>
      </c>
      <c r="H15" s="132">
        <v>1088</v>
      </c>
      <c r="I15" s="130">
        <f t="shared" si="3"/>
        <v>9</v>
      </c>
      <c r="J15" s="132">
        <v>574</v>
      </c>
      <c r="K15" s="130">
        <f t="shared" si="4"/>
        <v>15</v>
      </c>
      <c r="L15" s="133">
        <v>7983.61</v>
      </c>
      <c r="M15" s="130">
        <f t="shared" si="5"/>
        <v>15</v>
      </c>
      <c r="N15" s="133">
        <v>7182.46</v>
      </c>
      <c r="O15" s="130">
        <f t="shared" si="6"/>
        <v>8</v>
      </c>
      <c r="P15" s="133">
        <v>8455.06</v>
      </c>
      <c r="Q15" s="130">
        <f t="shared" si="7"/>
        <v>8</v>
      </c>
    </row>
    <row r="16" spans="1:17" x14ac:dyDescent="0.25">
      <c r="A16" s="128" t="s">
        <v>115</v>
      </c>
      <c r="B16" s="129">
        <v>0.15959999999999999</v>
      </c>
      <c r="C16" s="130">
        <f t="shared" si="0"/>
        <v>14</v>
      </c>
      <c r="D16" s="131">
        <v>-1.7652854318983446E-2</v>
      </c>
      <c r="E16" s="130">
        <f t="shared" si="1"/>
        <v>46</v>
      </c>
      <c r="F16" s="132">
        <v>281</v>
      </c>
      <c r="G16" s="130">
        <f t="shared" si="2"/>
        <v>28</v>
      </c>
      <c r="H16" s="132">
        <v>1399</v>
      </c>
      <c r="I16" s="130">
        <f t="shared" si="3"/>
        <v>23</v>
      </c>
      <c r="J16" s="132">
        <v>613</v>
      </c>
      <c r="K16" s="130">
        <f t="shared" si="4"/>
        <v>22</v>
      </c>
      <c r="L16" s="133">
        <v>8509.65</v>
      </c>
      <c r="M16" s="130">
        <f t="shared" si="5"/>
        <v>25</v>
      </c>
      <c r="N16" s="133">
        <v>8697.06</v>
      </c>
      <c r="O16" s="130">
        <f t="shared" si="6"/>
        <v>28</v>
      </c>
      <c r="P16" s="133">
        <v>9929.16</v>
      </c>
      <c r="Q16" s="130">
        <f t="shared" si="7"/>
        <v>46</v>
      </c>
    </row>
    <row r="17" spans="1:17" x14ac:dyDescent="0.25">
      <c r="A17" s="128" t="s">
        <v>116</v>
      </c>
      <c r="B17" s="129">
        <v>0.15970000000000001</v>
      </c>
      <c r="C17" s="130">
        <f t="shared" si="0"/>
        <v>15</v>
      </c>
      <c r="D17" s="131">
        <v>2.4207117425165681E-3</v>
      </c>
      <c r="E17" s="130">
        <f t="shared" si="1"/>
        <v>1</v>
      </c>
      <c r="F17" s="132">
        <v>252</v>
      </c>
      <c r="G17" s="130">
        <f t="shared" si="2"/>
        <v>17</v>
      </c>
      <c r="H17" s="132">
        <v>1318</v>
      </c>
      <c r="I17" s="130">
        <f t="shared" si="3"/>
        <v>19</v>
      </c>
      <c r="J17" s="132">
        <v>568</v>
      </c>
      <c r="K17" s="130">
        <f t="shared" si="4"/>
        <v>14</v>
      </c>
      <c r="L17" s="133">
        <v>7781.18</v>
      </c>
      <c r="M17" s="130">
        <f t="shared" si="5"/>
        <v>9</v>
      </c>
      <c r="N17" s="133">
        <v>7692.95</v>
      </c>
      <c r="O17" s="130">
        <f t="shared" si="6"/>
        <v>16</v>
      </c>
      <c r="P17" s="133">
        <v>9434.92</v>
      </c>
      <c r="Q17" s="130">
        <f t="shared" si="7"/>
        <v>28</v>
      </c>
    </row>
    <row r="18" spans="1:17" x14ac:dyDescent="0.25">
      <c r="A18" s="128" t="s">
        <v>117</v>
      </c>
      <c r="B18" s="129">
        <v>0.16</v>
      </c>
      <c r="C18" s="130">
        <f t="shared" si="0"/>
        <v>16</v>
      </c>
      <c r="D18" s="131">
        <v>-3.3967487422668086E-3</v>
      </c>
      <c r="E18" s="130">
        <f t="shared" si="1"/>
        <v>6</v>
      </c>
      <c r="F18" s="132">
        <v>210</v>
      </c>
      <c r="G18" s="130">
        <f t="shared" si="2"/>
        <v>4</v>
      </c>
      <c r="H18" s="132">
        <v>1058</v>
      </c>
      <c r="I18" s="130">
        <f t="shared" si="3"/>
        <v>4</v>
      </c>
      <c r="J18" s="132">
        <v>554</v>
      </c>
      <c r="K18" s="130">
        <f t="shared" si="4"/>
        <v>9</v>
      </c>
      <c r="L18" s="133">
        <v>7393.41</v>
      </c>
      <c r="M18" s="130">
        <f t="shared" si="5"/>
        <v>4</v>
      </c>
      <c r="N18" s="133">
        <v>6958.94</v>
      </c>
      <c r="O18" s="130">
        <f t="shared" si="6"/>
        <v>7</v>
      </c>
      <c r="P18" s="133">
        <v>7899.62</v>
      </c>
      <c r="Q18" s="130">
        <f t="shared" si="7"/>
        <v>3</v>
      </c>
    </row>
    <row r="19" spans="1:17" x14ac:dyDescent="0.25">
      <c r="A19" s="128" t="s">
        <v>118</v>
      </c>
      <c r="B19" s="129">
        <v>0.1638</v>
      </c>
      <c r="C19" s="130">
        <f t="shared" si="0"/>
        <v>17</v>
      </c>
      <c r="D19" s="131">
        <v>-7.5304752734953739E-3</v>
      </c>
      <c r="E19" s="130">
        <f t="shared" si="1"/>
        <v>20</v>
      </c>
      <c r="F19" s="132">
        <v>259</v>
      </c>
      <c r="G19" s="130">
        <f t="shared" si="2"/>
        <v>21</v>
      </c>
      <c r="H19" s="132">
        <v>1245</v>
      </c>
      <c r="I19" s="130">
        <f t="shared" si="3"/>
        <v>16</v>
      </c>
      <c r="J19" s="132">
        <v>615</v>
      </c>
      <c r="K19" s="130">
        <f t="shared" si="4"/>
        <v>23</v>
      </c>
      <c r="L19" s="133">
        <v>8084.41</v>
      </c>
      <c r="M19" s="130">
        <f t="shared" si="5"/>
        <v>16</v>
      </c>
      <c r="N19" s="133">
        <v>7757.47</v>
      </c>
      <c r="O19" s="130">
        <f t="shared" si="6"/>
        <v>17</v>
      </c>
      <c r="P19" s="133">
        <v>8700.61</v>
      </c>
      <c r="Q19" s="130">
        <f t="shared" si="7"/>
        <v>12</v>
      </c>
    </row>
    <row r="20" spans="1:17" x14ac:dyDescent="0.25">
      <c r="A20" s="128" t="s">
        <v>119</v>
      </c>
      <c r="B20" s="129">
        <v>0.16400000000000001</v>
      </c>
      <c r="C20" s="134">
        <f t="shared" si="0"/>
        <v>18</v>
      </c>
      <c r="D20" s="135">
        <v>-1.1043956767632035E-2</v>
      </c>
      <c r="E20" s="134">
        <f t="shared" si="1"/>
        <v>35</v>
      </c>
      <c r="F20" s="132">
        <v>235</v>
      </c>
      <c r="G20" s="134">
        <f t="shared" si="2"/>
        <v>12</v>
      </c>
      <c r="H20" s="132">
        <v>1242</v>
      </c>
      <c r="I20" s="134">
        <f t="shared" si="3"/>
        <v>14</v>
      </c>
      <c r="J20" s="132">
        <v>637</v>
      </c>
      <c r="K20" s="134">
        <f t="shared" si="4"/>
        <v>25</v>
      </c>
      <c r="L20" s="133">
        <v>8353.19</v>
      </c>
      <c r="M20" s="134">
        <f t="shared" si="5"/>
        <v>21</v>
      </c>
      <c r="N20" s="133">
        <v>7593.62</v>
      </c>
      <c r="O20" s="134">
        <f t="shared" si="6"/>
        <v>14</v>
      </c>
      <c r="P20" s="133">
        <v>9045.6200000000008</v>
      </c>
      <c r="Q20" s="134">
        <f t="shared" si="7"/>
        <v>16</v>
      </c>
    </row>
    <row r="21" spans="1:17" x14ac:dyDescent="0.25">
      <c r="A21" s="128" t="s">
        <v>120</v>
      </c>
      <c r="B21" s="129">
        <v>0.1643</v>
      </c>
      <c r="C21" s="130">
        <f t="shared" si="0"/>
        <v>19</v>
      </c>
      <c r="D21" s="131">
        <v>-1.1586633323857121E-2</v>
      </c>
      <c r="E21" s="130">
        <f t="shared" si="1"/>
        <v>37</v>
      </c>
      <c r="F21" s="132">
        <v>235</v>
      </c>
      <c r="G21" s="130">
        <f t="shared" si="2"/>
        <v>12</v>
      </c>
      <c r="H21" s="132">
        <v>1123</v>
      </c>
      <c r="I21" s="130">
        <f t="shared" si="3"/>
        <v>11</v>
      </c>
      <c r="J21" s="132">
        <v>527</v>
      </c>
      <c r="K21" s="130">
        <f t="shared" si="4"/>
        <v>5</v>
      </c>
      <c r="L21" s="133">
        <v>8677.5499999999993</v>
      </c>
      <c r="M21" s="130">
        <f t="shared" si="5"/>
        <v>28</v>
      </c>
      <c r="N21" s="133">
        <v>8134.62</v>
      </c>
      <c r="O21" s="130">
        <f t="shared" si="6"/>
        <v>19</v>
      </c>
      <c r="P21" s="133">
        <v>9693.99</v>
      </c>
      <c r="Q21" s="130">
        <f t="shared" si="7"/>
        <v>40</v>
      </c>
    </row>
    <row r="22" spans="1:17" x14ac:dyDescent="0.25">
      <c r="A22" s="128" t="s">
        <v>121</v>
      </c>
      <c r="B22" s="129">
        <v>0.16500000000000001</v>
      </c>
      <c r="C22" s="130">
        <f t="shared" si="0"/>
        <v>20</v>
      </c>
      <c r="D22" s="131">
        <v>-8.9074866513819684E-3</v>
      </c>
      <c r="E22" s="130">
        <f t="shared" si="1"/>
        <v>24</v>
      </c>
      <c r="F22" s="132">
        <v>244</v>
      </c>
      <c r="G22" s="130">
        <f t="shared" si="2"/>
        <v>14</v>
      </c>
      <c r="H22" s="132">
        <v>1242</v>
      </c>
      <c r="I22" s="130">
        <f t="shared" si="3"/>
        <v>14</v>
      </c>
      <c r="J22" s="132">
        <v>781</v>
      </c>
      <c r="K22" s="130">
        <f t="shared" si="4"/>
        <v>49</v>
      </c>
      <c r="L22" s="133">
        <v>7927.25</v>
      </c>
      <c r="M22" s="130">
        <f t="shared" si="5"/>
        <v>14</v>
      </c>
      <c r="N22" s="133">
        <v>7574.34</v>
      </c>
      <c r="O22" s="130">
        <f t="shared" si="6"/>
        <v>13</v>
      </c>
      <c r="P22" s="133">
        <v>8382.9699999999993</v>
      </c>
      <c r="Q22" s="130">
        <f t="shared" si="7"/>
        <v>6</v>
      </c>
    </row>
    <row r="23" spans="1:17" x14ac:dyDescent="0.25">
      <c r="A23" s="128" t="s">
        <v>122</v>
      </c>
      <c r="B23" s="129">
        <v>0.16930000000000001</v>
      </c>
      <c r="C23" s="130">
        <f t="shared" si="0"/>
        <v>21</v>
      </c>
      <c r="D23" s="131">
        <v>-1.4671892605657599E-2</v>
      </c>
      <c r="E23" s="130">
        <f t="shared" si="1"/>
        <v>44</v>
      </c>
      <c r="F23" s="132">
        <v>287</v>
      </c>
      <c r="G23" s="130">
        <f t="shared" si="2"/>
        <v>31</v>
      </c>
      <c r="H23" s="132">
        <v>1507</v>
      </c>
      <c r="I23" s="130">
        <f t="shared" si="3"/>
        <v>28</v>
      </c>
      <c r="J23" s="132">
        <v>710</v>
      </c>
      <c r="K23" s="130">
        <f t="shared" si="4"/>
        <v>41</v>
      </c>
      <c r="L23" s="133">
        <v>8874.07</v>
      </c>
      <c r="M23" s="130">
        <f t="shared" si="5"/>
        <v>31</v>
      </c>
      <c r="N23" s="133">
        <v>9276.58</v>
      </c>
      <c r="O23" s="130">
        <f t="shared" si="6"/>
        <v>42</v>
      </c>
      <c r="P23" s="133">
        <v>10008.26</v>
      </c>
      <c r="Q23" s="130">
        <f t="shared" si="7"/>
        <v>47</v>
      </c>
    </row>
    <row r="24" spans="1:17" x14ac:dyDescent="0.25">
      <c r="A24" s="128" t="s">
        <v>123</v>
      </c>
      <c r="B24" s="129">
        <v>0.17</v>
      </c>
      <c r="C24" s="130">
        <f t="shared" si="0"/>
        <v>22</v>
      </c>
      <c r="D24" s="131">
        <v>-6.23422595543488E-3</v>
      </c>
      <c r="E24" s="130">
        <f t="shared" si="1"/>
        <v>11</v>
      </c>
      <c r="F24" s="132">
        <v>256</v>
      </c>
      <c r="G24" s="130">
        <f t="shared" si="2"/>
        <v>20</v>
      </c>
      <c r="H24" s="132">
        <v>1461</v>
      </c>
      <c r="I24" s="130">
        <f t="shared" si="3"/>
        <v>26</v>
      </c>
      <c r="J24" s="132">
        <v>622</v>
      </c>
      <c r="K24" s="130">
        <f t="shared" si="4"/>
        <v>24</v>
      </c>
      <c r="L24" s="133">
        <v>8529.59</v>
      </c>
      <c r="M24" s="130">
        <f t="shared" si="5"/>
        <v>26</v>
      </c>
      <c r="N24" s="133">
        <v>8751.57</v>
      </c>
      <c r="O24" s="130">
        <f t="shared" si="6"/>
        <v>29</v>
      </c>
      <c r="P24" s="133">
        <v>9885.1</v>
      </c>
      <c r="Q24" s="130">
        <f t="shared" si="7"/>
        <v>45</v>
      </c>
    </row>
    <row r="25" spans="1:17" x14ac:dyDescent="0.25">
      <c r="A25" s="128" t="s">
        <v>124</v>
      </c>
      <c r="B25" s="129">
        <v>0.17030000000000001</v>
      </c>
      <c r="C25" s="130">
        <f t="shared" si="0"/>
        <v>23</v>
      </c>
      <c r="D25" s="131">
        <v>-1.2005825330648756E-2</v>
      </c>
      <c r="E25" s="130">
        <f t="shared" si="1"/>
        <v>38</v>
      </c>
      <c r="F25" s="132">
        <v>293</v>
      </c>
      <c r="G25" s="130">
        <f t="shared" si="2"/>
        <v>35</v>
      </c>
      <c r="H25" s="132">
        <v>1664</v>
      </c>
      <c r="I25" s="130">
        <f t="shared" si="3"/>
        <v>40</v>
      </c>
      <c r="J25" s="132">
        <v>666</v>
      </c>
      <c r="K25" s="130">
        <f t="shared" si="4"/>
        <v>35</v>
      </c>
      <c r="L25" s="133">
        <v>8391.23</v>
      </c>
      <c r="M25" s="130">
        <f t="shared" si="5"/>
        <v>22</v>
      </c>
      <c r="N25" s="133">
        <v>9169.6</v>
      </c>
      <c r="O25" s="130">
        <f t="shared" si="6"/>
        <v>39</v>
      </c>
      <c r="P25" s="133">
        <v>10093.049999999999</v>
      </c>
      <c r="Q25" s="130">
        <f t="shared" si="7"/>
        <v>48</v>
      </c>
    </row>
    <row r="26" spans="1:17" x14ac:dyDescent="0.25">
      <c r="A26" s="128" t="s">
        <v>125</v>
      </c>
      <c r="B26" s="129">
        <v>0.17119999999999999</v>
      </c>
      <c r="C26" s="130">
        <f t="shared" si="0"/>
        <v>24</v>
      </c>
      <c r="D26" s="131">
        <v>-5.5374894136127617E-3</v>
      </c>
      <c r="E26" s="130">
        <f t="shared" si="1"/>
        <v>10</v>
      </c>
      <c r="F26" s="132">
        <v>266</v>
      </c>
      <c r="G26" s="130">
        <f t="shared" si="2"/>
        <v>23</v>
      </c>
      <c r="H26" s="132">
        <v>1327</v>
      </c>
      <c r="I26" s="130">
        <f t="shared" si="3"/>
        <v>20</v>
      </c>
      <c r="J26" s="132">
        <v>652</v>
      </c>
      <c r="K26" s="130">
        <f t="shared" si="4"/>
        <v>32</v>
      </c>
      <c r="L26" s="133">
        <v>8231.4</v>
      </c>
      <c r="M26" s="130">
        <f t="shared" si="5"/>
        <v>17</v>
      </c>
      <c r="N26" s="133">
        <v>7548.12</v>
      </c>
      <c r="O26" s="130">
        <f t="shared" si="6"/>
        <v>12</v>
      </c>
      <c r="P26" s="133">
        <v>8568.7199999999993</v>
      </c>
      <c r="Q26" s="130">
        <f t="shared" si="7"/>
        <v>10</v>
      </c>
    </row>
    <row r="27" spans="1:17" x14ac:dyDescent="0.25">
      <c r="A27" s="128" t="s">
        <v>126</v>
      </c>
      <c r="B27" s="129">
        <v>0.17199999999999999</v>
      </c>
      <c r="C27" s="130">
        <f t="shared" si="0"/>
        <v>25</v>
      </c>
      <c r="D27" s="131">
        <v>-9.3744846708619933E-3</v>
      </c>
      <c r="E27" s="130">
        <f t="shared" si="1"/>
        <v>28</v>
      </c>
      <c r="F27" s="132">
        <v>287</v>
      </c>
      <c r="G27" s="130">
        <f t="shared" si="2"/>
        <v>31</v>
      </c>
      <c r="H27" s="132">
        <v>1496</v>
      </c>
      <c r="I27" s="130">
        <f t="shared" si="3"/>
        <v>27</v>
      </c>
      <c r="J27" s="132">
        <v>637</v>
      </c>
      <c r="K27" s="130">
        <f t="shared" si="4"/>
        <v>25</v>
      </c>
      <c r="L27" s="133">
        <v>7909.71</v>
      </c>
      <c r="M27" s="130">
        <f t="shared" si="5"/>
        <v>12</v>
      </c>
      <c r="N27" s="133">
        <v>8431.5499999999993</v>
      </c>
      <c r="O27" s="130">
        <f t="shared" si="6"/>
        <v>22</v>
      </c>
      <c r="P27" s="133">
        <v>9402.4</v>
      </c>
      <c r="Q27" s="130">
        <f t="shared" si="7"/>
        <v>26</v>
      </c>
    </row>
    <row r="28" spans="1:17" x14ac:dyDescent="0.25">
      <c r="A28" s="128" t="s">
        <v>127</v>
      </c>
      <c r="B28" s="129">
        <v>0.17369999999999999</v>
      </c>
      <c r="C28" s="130">
        <f t="shared" si="0"/>
        <v>26</v>
      </c>
      <c r="D28" s="131">
        <v>-6.2879698492627201E-3</v>
      </c>
      <c r="E28" s="130">
        <f t="shared" si="1"/>
        <v>13</v>
      </c>
      <c r="F28" s="132">
        <v>297</v>
      </c>
      <c r="G28" s="130">
        <f t="shared" si="2"/>
        <v>37</v>
      </c>
      <c r="H28" s="132">
        <v>1521</v>
      </c>
      <c r="I28" s="130">
        <f t="shared" si="3"/>
        <v>29</v>
      </c>
      <c r="J28" s="132">
        <v>689</v>
      </c>
      <c r="K28" s="130">
        <f t="shared" si="4"/>
        <v>39</v>
      </c>
      <c r="L28" s="133">
        <v>9100.61</v>
      </c>
      <c r="M28" s="130">
        <f t="shared" si="5"/>
        <v>33</v>
      </c>
      <c r="N28" s="133">
        <v>9163.74</v>
      </c>
      <c r="O28" s="130">
        <f t="shared" si="6"/>
        <v>38</v>
      </c>
      <c r="P28" s="133">
        <v>9554.65</v>
      </c>
      <c r="Q28" s="130">
        <f t="shared" si="7"/>
        <v>31</v>
      </c>
    </row>
    <row r="29" spans="1:17" x14ac:dyDescent="0.25">
      <c r="A29" s="128" t="s">
        <v>128</v>
      </c>
      <c r="B29" s="129">
        <v>0.17399999999999999</v>
      </c>
      <c r="C29" s="130">
        <f t="shared" si="0"/>
        <v>27</v>
      </c>
      <c r="D29" s="131">
        <v>-9.2701742593210845E-3</v>
      </c>
      <c r="E29" s="130">
        <f t="shared" si="1"/>
        <v>27</v>
      </c>
      <c r="F29" s="132">
        <v>269</v>
      </c>
      <c r="G29" s="130">
        <f t="shared" si="2"/>
        <v>24</v>
      </c>
      <c r="H29" s="132">
        <v>1452</v>
      </c>
      <c r="I29" s="130">
        <f t="shared" si="3"/>
        <v>25</v>
      </c>
      <c r="J29" s="132">
        <v>694</v>
      </c>
      <c r="K29" s="130">
        <f t="shared" si="4"/>
        <v>40</v>
      </c>
      <c r="L29" s="133">
        <v>8497</v>
      </c>
      <c r="M29" s="130">
        <f t="shared" si="5"/>
        <v>24</v>
      </c>
      <c r="N29" s="133">
        <v>8504.5400000000009</v>
      </c>
      <c r="O29" s="130">
        <f t="shared" si="6"/>
        <v>25</v>
      </c>
      <c r="P29" s="133">
        <v>9393.2000000000007</v>
      </c>
      <c r="Q29" s="130">
        <f t="shared" si="7"/>
        <v>25</v>
      </c>
    </row>
    <row r="30" spans="1:17" x14ac:dyDescent="0.25">
      <c r="A30" s="128" t="s">
        <v>129</v>
      </c>
      <c r="B30" s="129">
        <v>0.17460000000000001</v>
      </c>
      <c r="C30" s="130">
        <f t="shared" si="0"/>
        <v>28</v>
      </c>
      <c r="D30" s="131">
        <v>-1.1017136065181066E-2</v>
      </c>
      <c r="E30" s="130">
        <f t="shared" si="1"/>
        <v>34</v>
      </c>
      <c r="F30" s="132">
        <v>272</v>
      </c>
      <c r="G30" s="130">
        <f t="shared" si="2"/>
        <v>26</v>
      </c>
      <c r="H30" s="132">
        <v>1541</v>
      </c>
      <c r="I30" s="130">
        <f t="shared" si="3"/>
        <v>33</v>
      </c>
      <c r="J30" s="132">
        <v>598</v>
      </c>
      <c r="K30" s="130">
        <f t="shared" si="4"/>
        <v>19</v>
      </c>
      <c r="L30" s="133">
        <v>9681.16</v>
      </c>
      <c r="M30" s="130">
        <f t="shared" si="5"/>
        <v>40</v>
      </c>
      <c r="N30" s="133">
        <v>8871.48</v>
      </c>
      <c r="O30" s="130">
        <f t="shared" si="6"/>
        <v>31</v>
      </c>
      <c r="P30" s="133">
        <v>9575.02</v>
      </c>
      <c r="Q30" s="130">
        <f t="shared" si="7"/>
        <v>34</v>
      </c>
    </row>
    <row r="31" spans="1:17" x14ac:dyDescent="0.25">
      <c r="A31" s="128" t="s">
        <v>130</v>
      </c>
      <c r="B31" s="129">
        <v>0.17549999999999999</v>
      </c>
      <c r="C31" s="134">
        <f t="shared" si="0"/>
        <v>29</v>
      </c>
      <c r="D31" s="135">
        <v>-9.19345259692117E-3</v>
      </c>
      <c r="E31" s="134">
        <f t="shared" si="1"/>
        <v>26</v>
      </c>
      <c r="F31" s="132">
        <v>281</v>
      </c>
      <c r="G31" s="134">
        <f t="shared" si="2"/>
        <v>28</v>
      </c>
      <c r="H31" s="132">
        <v>1527</v>
      </c>
      <c r="I31" s="134">
        <f t="shared" si="3"/>
        <v>30</v>
      </c>
      <c r="J31" s="132">
        <v>643</v>
      </c>
      <c r="K31" s="134">
        <f t="shared" si="4"/>
        <v>27</v>
      </c>
      <c r="L31" s="133">
        <v>10441.07</v>
      </c>
      <c r="M31" s="134">
        <f t="shared" si="5"/>
        <v>44</v>
      </c>
      <c r="N31" s="133">
        <v>10505.27</v>
      </c>
      <c r="O31" s="134">
        <f t="shared" si="6"/>
        <v>50</v>
      </c>
      <c r="P31" s="133">
        <v>10255.56</v>
      </c>
      <c r="Q31" s="134">
        <f t="shared" si="7"/>
        <v>49</v>
      </c>
    </row>
    <row r="32" spans="1:17" x14ac:dyDescent="0.25">
      <c r="A32" s="128" t="s">
        <v>131</v>
      </c>
      <c r="B32" s="129">
        <v>0.1777</v>
      </c>
      <c r="C32" s="130">
        <f t="shared" si="0"/>
        <v>30</v>
      </c>
      <c r="D32" s="131">
        <v>-5.1578887882827162E-3</v>
      </c>
      <c r="E32" s="130">
        <f t="shared" si="1"/>
        <v>8</v>
      </c>
      <c r="F32" s="132">
        <v>275</v>
      </c>
      <c r="G32" s="130">
        <f t="shared" si="2"/>
        <v>27</v>
      </c>
      <c r="H32" s="132">
        <v>1541</v>
      </c>
      <c r="I32" s="130">
        <f t="shared" si="3"/>
        <v>33</v>
      </c>
      <c r="J32" s="132">
        <v>688</v>
      </c>
      <c r="K32" s="130">
        <f t="shared" si="4"/>
        <v>38</v>
      </c>
      <c r="L32" s="133">
        <v>8892.2800000000007</v>
      </c>
      <c r="M32" s="130">
        <f t="shared" si="5"/>
        <v>32</v>
      </c>
      <c r="N32" s="133">
        <v>9114.9</v>
      </c>
      <c r="O32" s="130">
        <f t="shared" si="6"/>
        <v>37</v>
      </c>
      <c r="P32" s="133">
        <v>9572.18</v>
      </c>
      <c r="Q32" s="130">
        <f t="shared" si="7"/>
        <v>33</v>
      </c>
    </row>
    <row r="33" spans="1:17" x14ac:dyDescent="0.25">
      <c r="A33" s="128" t="s">
        <v>132</v>
      </c>
      <c r="B33" s="129">
        <v>0.17910000000000001</v>
      </c>
      <c r="C33" s="130">
        <f t="shared" si="0"/>
        <v>31</v>
      </c>
      <c r="D33" s="131">
        <v>-1.1181279003861788E-2</v>
      </c>
      <c r="E33" s="130">
        <f t="shared" si="1"/>
        <v>36</v>
      </c>
      <c r="F33" s="132">
        <v>303</v>
      </c>
      <c r="G33" s="130">
        <f t="shared" si="2"/>
        <v>43</v>
      </c>
      <c r="H33" s="132">
        <v>1647</v>
      </c>
      <c r="I33" s="130">
        <f t="shared" si="3"/>
        <v>39</v>
      </c>
      <c r="J33" s="132">
        <v>646</v>
      </c>
      <c r="K33" s="130">
        <f t="shared" si="4"/>
        <v>28</v>
      </c>
      <c r="L33" s="133">
        <v>9631.8799999999992</v>
      </c>
      <c r="M33" s="130">
        <f t="shared" si="5"/>
        <v>39</v>
      </c>
      <c r="N33" s="133">
        <v>9297</v>
      </c>
      <c r="O33" s="130">
        <f t="shared" si="6"/>
        <v>43</v>
      </c>
      <c r="P33" s="133">
        <v>9463.3700000000008</v>
      </c>
      <c r="Q33" s="130">
        <f t="shared" si="7"/>
        <v>30</v>
      </c>
    </row>
    <row r="34" spans="1:17" x14ac:dyDescent="0.25">
      <c r="A34" s="128" t="s">
        <v>133</v>
      </c>
      <c r="B34" s="129">
        <v>0.18049999999999999</v>
      </c>
      <c r="C34" s="130">
        <f t="shared" si="0"/>
        <v>32</v>
      </c>
      <c r="D34" s="131">
        <v>-1.7436946395192887E-3</v>
      </c>
      <c r="E34" s="130">
        <f t="shared" si="1"/>
        <v>4</v>
      </c>
      <c r="F34" s="132">
        <v>248</v>
      </c>
      <c r="G34" s="130">
        <f t="shared" si="2"/>
        <v>15</v>
      </c>
      <c r="H34" s="132">
        <v>1373</v>
      </c>
      <c r="I34" s="130">
        <f t="shared" si="3"/>
        <v>22</v>
      </c>
      <c r="J34" s="132">
        <v>557</v>
      </c>
      <c r="K34" s="130">
        <f t="shared" si="4"/>
        <v>11</v>
      </c>
      <c r="L34" s="133">
        <v>9496.07</v>
      </c>
      <c r="M34" s="130">
        <f t="shared" si="5"/>
        <v>37</v>
      </c>
      <c r="N34" s="133">
        <v>8649.77</v>
      </c>
      <c r="O34" s="130">
        <f t="shared" si="6"/>
        <v>27</v>
      </c>
      <c r="P34" s="133">
        <v>9596.24</v>
      </c>
      <c r="Q34" s="130">
        <f t="shared" si="7"/>
        <v>35</v>
      </c>
    </row>
    <row r="35" spans="1:17" x14ac:dyDescent="0.25">
      <c r="A35" s="136" t="s">
        <v>134</v>
      </c>
      <c r="B35" s="137">
        <v>0.1807</v>
      </c>
      <c r="C35" s="138">
        <f t="shared" si="0"/>
        <v>33</v>
      </c>
      <c r="D35" s="139">
        <v>-9.7144515420470867E-3</v>
      </c>
      <c r="E35" s="138">
        <f t="shared" si="1"/>
        <v>30</v>
      </c>
      <c r="F35" s="140">
        <v>282</v>
      </c>
      <c r="G35" s="138">
        <f t="shared" si="2"/>
        <v>30</v>
      </c>
      <c r="H35" s="140">
        <v>1530</v>
      </c>
      <c r="I35" s="138">
        <f t="shared" si="3"/>
        <v>31</v>
      </c>
      <c r="J35" s="140">
        <v>646</v>
      </c>
      <c r="K35" s="138">
        <f t="shared" si="4"/>
        <v>28</v>
      </c>
      <c r="L35" s="141">
        <v>9457.06</v>
      </c>
      <c r="M35" s="138">
        <f t="shared" si="5"/>
        <v>35</v>
      </c>
      <c r="N35" s="141">
        <v>8984.9699999999993</v>
      </c>
      <c r="O35" s="138">
        <f t="shared" si="6"/>
        <v>34</v>
      </c>
      <c r="P35" s="141">
        <v>9419.3700000000008</v>
      </c>
      <c r="Q35" s="138">
        <f t="shared" si="7"/>
        <v>27</v>
      </c>
    </row>
    <row r="36" spans="1:17" x14ac:dyDescent="0.25">
      <c r="A36" s="128" t="s">
        <v>135</v>
      </c>
      <c r="B36" s="129">
        <v>0.18110000000000001</v>
      </c>
      <c r="C36" s="130">
        <f t="shared" si="0"/>
        <v>34</v>
      </c>
      <c r="D36" s="131">
        <v>-1.2670875594043896E-2</v>
      </c>
      <c r="E36" s="130">
        <f t="shared" si="1"/>
        <v>39</v>
      </c>
      <c r="F36" s="132">
        <v>301</v>
      </c>
      <c r="G36" s="130">
        <f t="shared" si="2"/>
        <v>41</v>
      </c>
      <c r="H36" s="132">
        <v>1530</v>
      </c>
      <c r="I36" s="130">
        <f t="shared" si="3"/>
        <v>31</v>
      </c>
      <c r="J36" s="132">
        <v>685</v>
      </c>
      <c r="K36" s="130">
        <f t="shared" si="4"/>
        <v>37</v>
      </c>
      <c r="L36" s="133">
        <v>8692.2800000000007</v>
      </c>
      <c r="M36" s="130">
        <f t="shared" si="5"/>
        <v>29</v>
      </c>
      <c r="N36" s="133">
        <v>8816.7000000000007</v>
      </c>
      <c r="O36" s="130">
        <f t="shared" si="6"/>
        <v>30</v>
      </c>
      <c r="P36" s="133">
        <v>9455.82</v>
      </c>
      <c r="Q36" s="130">
        <f t="shared" si="7"/>
        <v>29</v>
      </c>
    </row>
    <row r="37" spans="1:17" x14ac:dyDescent="0.25">
      <c r="A37" s="128" t="s">
        <v>136</v>
      </c>
      <c r="B37" s="129">
        <v>0.18229999999999999</v>
      </c>
      <c r="C37" s="130">
        <f t="shared" si="0"/>
        <v>35</v>
      </c>
      <c r="D37" s="131">
        <v>-1.082308568977941E-2</v>
      </c>
      <c r="E37" s="130">
        <f t="shared" si="1"/>
        <v>33</v>
      </c>
      <c r="F37" s="132">
        <v>292</v>
      </c>
      <c r="G37" s="130">
        <f t="shared" si="2"/>
        <v>34</v>
      </c>
      <c r="H37" s="132">
        <v>1598</v>
      </c>
      <c r="I37" s="130">
        <f t="shared" si="3"/>
        <v>36</v>
      </c>
      <c r="J37" s="132">
        <v>684</v>
      </c>
      <c r="K37" s="130">
        <f t="shared" si="4"/>
        <v>36</v>
      </c>
      <c r="L37" s="133">
        <v>8602.3700000000008</v>
      </c>
      <c r="M37" s="130">
        <f t="shared" si="5"/>
        <v>27</v>
      </c>
      <c r="N37" s="133">
        <v>9235.0499999999993</v>
      </c>
      <c r="O37" s="130">
        <f t="shared" si="6"/>
        <v>41</v>
      </c>
      <c r="P37" s="133">
        <v>9703.77</v>
      </c>
      <c r="Q37" s="130">
        <f t="shared" si="7"/>
        <v>42</v>
      </c>
    </row>
    <row r="38" spans="1:17" x14ac:dyDescent="0.25">
      <c r="A38" s="128" t="s">
        <v>137</v>
      </c>
      <c r="B38" s="129">
        <v>0.18290000000000001</v>
      </c>
      <c r="C38" s="130">
        <f t="shared" si="0"/>
        <v>36</v>
      </c>
      <c r="D38" s="131">
        <v>-1.0619873884091691E-2</v>
      </c>
      <c r="E38" s="130">
        <f t="shared" si="1"/>
        <v>32</v>
      </c>
      <c r="F38" s="132">
        <v>312</v>
      </c>
      <c r="G38" s="130">
        <f t="shared" si="2"/>
        <v>46</v>
      </c>
      <c r="H38" s="132">
        <v>1785</v>
      </c>
      <c r="I38" s="130">
        <f t="shared" si="3"/>
        <v>47</v>
      </c>
      <c r="J38" s="132">
        <v>792</v>
      </c>
      <c r="K38" s="130">
        <f t="shared" si="4"/>
        <v>51</v>
      </c>
      <c r="L38" s="133">
        <v>9361.9500000000007</v>
      </c>
      <c r="M38" s="130">
        <f t="shared" si="5"/>
        <v>34</v>
      </c>
      <c r="N38" s="133">
        <v>9972.1299999999992</v>
      </c>
      <c r="O38" s="130">
        <f t="shared" si="6"/>
        <v>49</v>
      </c>
      <c r="P38" s="133">
        <v>10455.15</v>
      </c>
      <c r="Q38" s="130">
        <f t="shared" si="7"/>
        <v>51</v>
      </c>
    </row>
    <row r="39" spans="1:17" x14ac:dyDescent="0.25">
      <c r="A39" s="128" t="s">
        <v>138</v>
      </c>
      <c r="B39" s="129">
        <v>0.1832</v>
      </c>
      <c r="C39" s="130">
        <f t="shared" si="0"/>
        <v>37</v>
      </c>
      <c r="D39" s="131">
        <v>-3.59338026819922E-3</v>
      </c>
      <c r="E39" s="130">
        <f t="shared" si="1"/>
        <v>7</v>
      </c>
      <c r="F39" s="132">
        <v>271</v>
      </c>
      <c r="G39" s="130">
        <f t="shared" si="2"/>
        <v>25</v>
      </c>
      <c r="H39" s="132">
        <v>1431</v>
      </c>
      <c r="I39" s="130">
        <f t="shared" si="3"/>
        <v>24</v>
      </c>
      <c r="J39" s="132">
        <v>663</v>
      </c>
      <c r="K39" s="130">
        <f t="shared" si="4"/>
        <v>34</v>
      </c>
      <c r="L39" s="133">
        <v>8345.1200000000008</v>
      </c>
      <c r="M39" s="130">
        <f t="shared" si="5"/>
        <v>20</v>
      </c>
      <c r="N39" s="133">
        <v>8260.6200000000008</v>
      </c>
      <c r="O39" s="130">
        <f t="shared" si="6"/>
        <v>21</v>
      </c>
      <c r="P39" s="133">
        <v>9241.2199999999993</v>
      </c>
      <c r="Q39" s="130">
        <f t="shared" si="7"/>
        <v>24</v>
      </c>
    </row>
    <row r="40" spans="1:17" x14ac:dyDescent="0.25">
      <c r="A40" s="128" t="s">
        <v>139</v>
      </c>
      <c r="B40" s="129">
        <v>0.18379999999999999</v>
      </c>
      <c r="C40" s="130">
        <f t="shared" si="0"/>
        <v>38</v>
      </c>
      <c r="D40" s="131">
        <v>-1.3732837385888486E-2</v>
      </c>
      <c r="E40" s="130">
        <f t="shared" si="1"/>
        <v>41</v>
      </c>
      <c r="F40" s="132">
        <v>301</v>
      </c>
      <c r="G40" s="130">
        <f t="shared" si="2"/>
        <v>41</v>
      </c>
      <c r="H40" s="132">
        <v>1679</v>
      </c>
      <c r="I40" s="130">
        <f t="shared" si="3"/>
        <v>43</v>
      </c>
      <c r="J40" s="132">
        <v>735</v>
      </c>
      <c r="K40" s="130">
        <f t="shared" si="4"/>
        <v>43</v>
      </c>
      <c r="L40" s="133">
        <v>10578.71</v>
      </c>
      <c r="M40" s="130">
        <f t="shared" si="5"/>
        <v>46</v>
      </c>
      <c r="N40" s="133">
        <v>8919.31</v>
      </c>
      <c r="O40" s="130">
        <f t="shared" si="6"/>
        <v>32</v>
      </c>
      <c r="P40" s="133">
        <v>9148.82</v>
      </c>
      <c r="Q40" s="130">
        <f t="shared" si="7"/>
        <v>21</v>
      </c>
    </row>
    <row r="41" spans="1:17" x14ac:dyDescent="0.25">
      <c r="A41" s="128" t="s">
        <v>140</v>
      </c>
      <c r="B41" s="129">
        <v>0.184</v>
      </c>
      <c r="C41" s="130">
        <f t="shared" si="0"/>
        <v>39</v>
      </c>
      <c r="D41" s="131">
        <v>-7.6702354224402747E-3</v>
      </c>
      <c r="E41" s="130">
        <f t="shared" si="1"/>
        <v>21</v>
      </c>
      <c r="F41" s="132">
        <v>299</v>
      </c>
      <c r="G41" s="130">
        <f t="shared" si="2"/>
        <v>39</v>
      </c>
      <c r="H41" s="132">
        <v>1787</v>
      </c>
      <c r="I41" s="130">
        <f t="shared" si="3"/>
        <v>48</v>
      </c>
      <c r="J41" s="132">
        <v>712</v>
      </c>
      <c r="K41" s="130">
        <f t="shared" si="4"/>
        <v>42</v>
      </c>
      <c r="L41" s="133">
        <v>10871.6</v>
      </c>
      <c r="M41" s="130">
        <f t="shared" si="5"/>
        <v>49</v>
      </c>
      <c r="N41" s="133">
        <v>9184.2999999999993</v>
      </c>
      <c r="O41" s="130">
        <f t="shared" si="6"/>
        <v>40</v>
      </c>
      <c r="P41" s="133">
        <v>9225.34</v>
      </c>
      <c r="Q41" s="130">
        <f t="shared" si="7"/>
        <v>23</v>
      </c>
    </row>
    <row r="42" spans="1:17" x14ac:dyDescent="0.25">
      <c r="A42" s="128" t="s">
        <v>141</v>
      </c>
      <c r="B42" s="129">
        <v>0.184</v>
      </c>
      <c r="C42" s="130">
        <f t="shared" si="0"/>
        <v>39</v>
      </c>
      <c r="D42" s="131">
        <v>-1.6164182714871078E-2</v>
      </c>
      <c r="E42" s="130">
        <f t="shared" si="1"/>
        <v>45</v>
      </c>
      <c r="F42" s="132">
        <v>287</v>
      </c>
      <c r="G42" s="130">
        <f t="shared" si="2"/>
        <v>31</v>
      </c>
      <c r="H42" s="132">
        <v>1646</v>
      </c>
      <c r="I42" s="130">
        <f t="shared" si="3"/>
        <v>38</v>
      </c>
      <c r="J42" s="132">
        <v>744</v>
      </c>
      <c r="K42" s="130">
        <f t="shared" si="4"/>
        <v>44</v>
      </c>
      <c r="L42" s="133">
        <v>9479.9500000000007</v>
      </c>
      <c r="M42" s="130">
        <f t="shared" si="5"/>
        <v>36</v>
      </c>
      <c r="N42" s="133">
        <v>8439.1299999999992</v>
      </c>
      <c r="O42" s="130">
        <f t="shared" si="6"/>
        <v>24</v>
      </c>
      <c r="P42" s="133">
        <v>8644.5</v>
      </c>
      <c r="Q42" s="130">
        <f t="shared" si="7"/>
        <v>11</v>
      </c>
    </row>
    <row r="43" spans="1:17" x14ac:dyDescent="0.25">
      <c r="A43" s="128" t="s">
        <v>142</v>
      </c>
      <c r="B43" s="129">
        <v>0.18440000000000001</v>
      </c>
      <c r="C43" s="130">
        <f t="shared" si="0"/>
        <v>41</v>
      </c>
      <c r="D43" s="131">
        <v>-6.7087387402006149E-3</v>
      </c>
      <c r="E43" s="130">
        <f t="shared" si="1"/>
        <v>16</v>
      </c>
      <c r="F43" s="132">
        <v>250</v>
      </c>
      <c r="G43" s="130">
        <f t="shared" si="2"/>
        <v>16</v>
      </c>
      <c r="H43" s="132">
        <v>1362</v>
      </c>
      <c r="I43" s="130">
        <f t="shared" si="3"/>
        <v>21</v>
      </c>
      <c r="J43" s="132">
        <v>566</v>
      </c>
      <c r="K43" s="130">
        <f t="shared" si="4"/>
        <v>13</v>
      </c>
      <c r="L43" s="133">
        <v>10491.6</v>
      </c>
      <c r="M43" s="130">
        <f t="shared" si="5"/>
        <v>45</v>
      </c>
      <c r="N43" s="133">
        <v>8524.31</v>
      </c>
      <c r="O43" s="130">
        <f t="shared" si="6"/>
        <v>26</v>
      </c>
      <c r="P43" s="133">
        <v>8385.16</v>
      </c>
      <c r="Q43" s="130">
        <f t="shared" si="7"/>
        <v>7</v>
      </c>
    </row>
    <row r="44" spans="1:17" x14ac:dyDescent="0.25">
      <c r="A44" s="128" t="s">
        <v>143</v>
      </c>
      <c r="B44" s="129">
        <v>0.1857</v>
      </c>
      <c r="C44" s="130">
        <f t="shared" si="0"/>
        <v>42</v>
      </c>
      <c r="D44" s="131">
        <v>-7.2611248397717043E-3</v>
      </c>
      <c r="E44" s="130">
        <f t="shared" si="1"/>
        <v>17</v>
      </c>
      <c r="F44" s="132">
        <v>317</v>
      </c>
      <c r="G44" s="130">
        <f t="shared" si="2"/>
        <v>48</v>
      </c>
      <c r="H44" s="132">
        <v>1847</v>
      </c>
      <c r="I44" s="130">
        <f t="shared" si="3"/>
        <v>50</v>
      </c>
      <c r="J44" s="132">
        <v>786</v>
      </c>
      <c r="K44" s="130">
        <f t="shared" si="4"/>
        <v>50</v>
      </c>
      <c r="L44" s="133">
        <v>10244.35</v>
      </c>
      <c r="M44" s="130">
        <f t="shared" si="5"/>
        <v>43</v>
      </c>
      <c r="N44" s="133">
        <v>10820.69</v>
      </c>
      <c r="O44" s="130">
        <f t="shared" si="6"/>
        <v>52</v>
      </c>
      <c r="P44" s="133">
        <v>10440.83</v>
      </c>
      <c r="Q44" s="130">
        <f t="shared" si="7"/>
        <v>50</v>
      </c>
    </row>
    <row r="45" spans="1:17" x14ac:dyDescent="0.25">
      <c r="A45" s="128" t="s">
        <v>144</v>
      </c>
      <c r="B45" s="129">
        <v>0.18920000000000001</v>
      </c>
      <c r="C45" s="130">
        <f t="shared" si="0"/>
        <v>43</v>
      </c>
      <c r="D45" s="131">
        <v>-9.5393279349175186E-3</v>
      </c>
      <c r="E45" s="130">
        <f t="shared" si="1"/>
        <v>29</v>
      </c>
      <c r="F45" s="132">
        <v>323</v>
      </c>
      <c r="G45" s="130">
        <f t="shared" si="2"/>
        <v>50</v>
      </c>
      <c r="H45" s="132">
        <v>1645</v>
      </c>
      <c r="I45" s="130">
        <f t="shared" si="3"/>
        <v>37</v>
      </c>
      <c r="J45" s="132">
        <v>775</v>
      </c>
      <c r="K45" s="130">
        <f t="shared" si="4"/>
        <v>48</v>
      </c>
      <c r="L45" s="133">
        <v>9617.2800000000007</v>
      </c>
      <c r="M45" s="130">
        <f t="shared" si="5"/>
        <v>38</v>
      </c>
      <c r="N45" s="133">
        <v>9613.24</v>
      </c>
      <c r="O45" s="130">
        <f t="shared" si="6"/>
        <v>47</v>
      </c>
      <c r="P45" s="133">
        <v>9658.27</v>
      </c>
      <c r="Q45" s="130">
        <f t="shared" si="7"/>
        <v>37</v>
      </c>
    </row>
    <row r="46" spans="1:17" x14ac:dyDescent="0.25">
      <c r="A46" s="128" t="s">
        <v>145</v>
      </c>
      <c r="B46" s="129">
        <v>0.1908</v>
      </c>
      <c r="C46" s="130">
        <f t="shared" si="0"/>
        <v>44</v>
      </c>
      <c r="D46" s="131">
        <v>1.8462533374623558E-3</v>
      </c>
      <c r="E46" s="130">
        <f t="shared" si="1"/>
        <v>2</v>
      </c>
      <c r="F46" s="132">
        <v>310</v>
      </c>
      <c r="G46" s="130">
        <f t="shared" si="2"/>
        <v>45</v>
      </c>
      <c r="H46" s="132">
        <v>1685</v>
      </c>
      <c r="I46" s="130">
        <f t="shared" si="3"/>
        <v>45</v>
      </c>
      <c r="J46" s="132">
        <v>612</v>
      </c>
      <c r="K46" s="130">
        <f t="shared" si="4"/>
        <v>20</v>
      </c>
      <c r="L46" s="133">
        <v>10732.05</v>
      </c>
      <c r="M46" s="130">
        <f t="shared" si="5"/>
        <v>47</v>
      </c>
      <c r="N46" s="133">
        <v>10737.58</v>
      </c>
      <c r="O46" s="130">
        <f t="shared" si="6"/>
        <v>51</v>
      </c>
      <c r="P46" s="133">
        <v>10618.98</v>
      </c>
      <c r="Q46" s="130">
        <f t="shared" si="7"/>
        <v>52</v>
      </c>
    </row>
    <row r="47" spans="1:17" x14ac:dyDescent="0.25">
      <c r="A47" s="128" t="s">
        <v>146</v>
      </c>
      <c r="B47" s="129">
        <v>0.19220000000000001</v>
      </c>
      <c r="C47" s="130">
        <f t="shared" si="0"/>
        <v>45</v>
      </c>
      <c r="D47" s="131">
        <v>-7.4336347647269152E-3</v>
      </c>
      <c r="E47" s="130">
        <f t="shared" si="1"/>
        <v>18</v>
      </c>
      <c r="F47" s="132">
        <v>326</v>
      </c>
      <c r="G47" s="130">
        <f t="shared" si="2"/>
        <v>51</v>
      </c>
      <c r="H47" s="132">
        <v>1704</v>
      </c>
      <c r="I47" s="130">
        <f t="shared" si="3"/>
        <v>46</v>
      </c>
      <c r="J47" s="132">
        <v>750</v>
      </c>
      <c r="K47" s="130">
        <f t="shared" si="4"/>
        <v>45</v>
      </c>
      <c r="L47" s="133">
        <v>10016.129999999999</v>
      </c>
      <c r="M47" s="130">
        <f t="shared" si="5"/>
        <v>42</v>
      </c>
      <c r="N47" s="133">
        <v>9544.7900000000009</v>
      </c>
      <c r="O47" s="130">
        <f t="shared" si="6"/>
        <v>46</v>
      </c>
      <c r="P47" s="133">
        <v>9615.93</v>
      </c>
      <c r="Q47" s="130">
        <f t="shared" si="7"/>
        <v>36</v>
      </c>
    </row>
    <row r="48" spans="1:17" x14ac:dyDescent="0.25">
      <c r="A48" s="128" t="s">
        <v>147</v>
      </c>
      <c r="B48" s="129">
        <v>0.19259999999999999</v>
      </c>
      <c r="C48" s="130">
        <f t="shared" si="0"/>
        <v>46</v>
      </c>
      <c r="D48" s="131">
        <v>-2.0210060895720194E-2</v>
      </c>
      <c r="E48" s="130">
        <f t="shared" si="1"/>
        <v>52</v>
      </c>
      <c r="F48" s="132">
        <v>298</v>
      </c>
      <c r="G48" s="130">
        <f t="shared" si="2"/>
        <v>38</v>
      </c>
      <c r="H48" s="132">
        <v>1797</v>
      </c>
      <c r="I48" s="130">
        <f t="shared" si="3"/>
        <v>49</v>
      </c>
      <c r="J48" s="132">
        <v>591</v>
      </c>
      <c r="K48" s="130">
        <f t="shared" si="4"/>
        <v>18</v>
      </c>
      <c r="L48" s="133">
        <v>10999.15</v>
      </c>
      <c r="M48" s="130">
        <f t="shared" si="5"/>
        <v>50</v>
      </c>
      <c r="N48" s="133">
        <v>9727.7000000000007</v>
      </c>
      <c r="O48" s="130">
        <f t="shared" si="6"/>
        <v>48</v>
      </c>
      <c r="P48" s="133">
        <v>9700.09</v>
      </c>
      <c r="Q48" s="130">
        <f t="shared" si="7"/>
        <v>41</v>
      </c>
    </row>
    <row r="49" spans="1:17" x14ac:dyDescent="0.25">
      <c r="A49" s="128" t="s">
        <v>148</v>
      </c>
      <c r="B49" s="129">
        <v>0.19370000000000001</v>
      </c>
      <c r="C49" s="130">
        <f t="shared" si="0"/>
        <v>47</v>
      </c>
      <c r="D49" s="131">
        <v>-1.9204521766536087E-2</v>
      </c>
      <c r="E49" s="130">
        <f t="shared" si="1"/>
        <v>49</v>
      </c>
      <c r="F49" s="132">
        <v>312</v>
      </c>
      <c r="G49" s="130">
        <f t="shared" si="2"/>
        <v>46</v>
      </c>
      <c r="H49" s="132">
        <v>1580</v>
      </c>
      <c r="I49" s="130">
        <f t="shared" si="3"/>
        <v>35</v>
      </c>
      <c r="J49" s="132">
        <v>648</v>
      </c>
      <c r="K49" s="130">
        <f t="shared" si="4"/>
        <v>31</v>
      </c>
      <c r="L49" s="133">
        <v>9898.4599999999991</v>
      </c>
      <c r="M49" s="130">
        <f t="shared" si="5"/>
        <v>41</v>
      </c>
      <c r="N49" s="133">
        <v>9403.9699999999993</v>
      </c>
      <c r="O49" s="130">
        <f t="shared" si="6"/>
        <v>44</v>
      </c>
      <c r="P49" s="133">
        <v>9759.57</v>
      </c>
      <c r="Q49" s="130">
        <f t="shared" si="7"/>
        <v>43</v>
      </c>
    </row>
    <row r="50" spans="1:17" x14ac:dyDescent="0.25">
      <c r="A50" s="128" t="s">
        <v>149</v>
      </c>
      <c r="B50" s="129">
        <v>0.19370000000000001</v>
      </c>
      <c r="C50" s="130">
        <f t="shared" si="0"/>
        <v>47</v>
      </c>
      <c r="D50" s="131">
        <v>-6.6403490903113038E-3</v>
      </c>
      <c r="E50" s="130">
        <f t="shared" si="1"/>
        <v>15</v>
      </c>
      <c r="F50" s="132">
        <v>318</v>
      </c>
      <c r="G50" s="130">
        <f t="shared" si="2"/>
        <v>49</v>
      </c>
      <c r="H50" s="132">
        <v>1683</v>
      </c>
      <c r="I50" s="130">
        <f t="shared" si="3"/>
        <v>44</v>
      </c>
      <c r="J50" s="132">
        <v>760</v>
      </c>
      <c r="K50" s="130">
        <f t="shared" si="4"/>
        <v>46</v>
      </c>
      <c r="L50" s="133">
        <v>8736.83</v>
      </c>
      <c r="M50" s="130">
        <f t="shared" si="5"/>
        <v>30</v>
      </c>
      <c r="N50" s="133">
        <v>9085.27</v>
      </c>
      <c r="O50" s="130">
        <f t="shared" si="6"/>
        <v>36</v>
      </c>
      <c r="P50" s="133">
        <v>9690.3700000000008</v>
      </c>
      <c r="Q50" s="130">
        <f t="shared" si="7"/>
        <v>39</v>
      </c>
    </row>
    <row r="51" spans="1:17" x14ac:dyDescent="0.25">
      <c r="A51" s="136" t="s">
        <v>150</v>
      </c>
      <c r="B51" s="137">
        <v>0.1968</v>
      </c>
      <c r="C51" s="138">
        <f t="shared" si="0"/>
        <v>49</v>
      </c>
      <c r="D51" s="139">
        <v>-2.0175295516330571E-2</v>
      </c>
      <c r="E51" s="138">
        <f t="shared" si="1"/>
        <v>51</v>
      </c>
      <c r="F51" s="140">
        <v>295</v>
      </c>
      <c r="G51" s="138">
        <f t="shared" si="2"/>
        <v>36</v>
      </c>
      <c r="H51" s="140">
        <v>1673</v>
      </c>
      <c r="I51" s="138">
        <f t="shared" si="3"/>
        <v>41</v>
      </c>
      <c r="J51" s="140">
        <v>662</v>
      </c>
      <c r="K51" s="138">
        <f t="shared" si="4"/>
        <v>33</v>
      </c>
      <c r="L51" s="141">
        <v>11086.58</v>
      </c>
      <c r="M51" s="138">
        <f t="shared" si="5"/>
        <v>51</v>
      </c>
      <c r="N51" s="141">
        <v>9001.84</v>
      </c>
      <c r="O51" s="138">
        <f t="shared" si="6"/>
        <v>35</v>
      </c>
      <c r="P51" s="141">
        <v>9567.4699999999993</v>
      </c>
      <c r="Q51" s="138">
        <f t="shared" si="7"/>
        <v>32</v>
      </c>
    </row>
    <row r="52" spans="1:17" x14ac:dyDescent="0.25">
      <c r="A52" s="128" t="s">
        <v>151</v>
      </c>
      <c r="B52" s="129">
        <v>0.19739999999999999</v>
      </c>
      <c r="C52" s="130">
        <f t="shared" si="0"/>
        <v>50</v>
      </c>
      <c r="D52" s="131">
        <v>-1.0259575082657624E-2</v>
      </c>
      <c r="E52" s="130">
        <f t="shared" si="1"/>
        <v>31</v>
      </c>
      <c r="F52" s="132">
        <v>299</v>
      </c>
      <c r="G52" s="130">
        <f t="shared" si="2"/>
        <v>39</v>
      </c>
      <c r="H52" s="132">
        <v>2002</v>
      </c>
      <c r="I52" s="130">
        <f t="shared" si="3"/>
        <v>51</v>
      </c>
      <c r="J52" s="132">
        <v>588</v>
      </c>
      <c r="K52" s="130">
        <f t="shared" si="4"/>
        <v>17</v>
      </c>
      <c r="L52" s="133">
        <v>10789.05</v>
      </c>
      <c r="M52" s="130">
        <f t="shared" si="5"/>
        <v>48</v>
      </c>
      <c r="N52" s="133">
        <v>8951.74</v>
      </c>
      <c r="O52" s="130">
        <f t="shared" si="6"/>
        <v>33</v>
      </c>
      <c r="P52" s="133">
        <v>8750.8799999999992</v>
      </c>
      <c r="Q52" s="130">
        <f t="shared" si="7"/>
        <v>14</v>
      </c>
    </row>
    <row r="53" spans="1:17" x14ac:dyDescent="0.25">
      <c r="A53" s="128" t="s">
        <v>152</v>
      </c>
      <c r="B53" s="129">
        <v>0.19739999999999999</v>
      </c>
      <c r="C53" s="130">
        <f t="shared" si="0"/>
        <v>50</v>
      </c>
      <c r="D53" s="131">
        <v>-8.5208155856629775E-3</v>
      </c>
      <c r="E53" s="130">
        <f t="shared" si="1"/>
        <v>22</v>
      </c>
      <c r="F53" s="132">
        <v>304</v>
      </c>
      <c r="G53" s="130">
        <f t="shared" si="2"/>
        <v>44</v>
      </c>
      <c r="H53" s="132">
        <v>1675</v>
      </c>
      <c r="I53" s="130">
        <f t="shared" si="3"/>
        <v>42</v>
      </c>
      <c r="J53" s="132">
        <v>769</v>
      </c>
      <c r="K53" s="130">
        <f t="shared" si="4"/>
        <v>47</v>
      </c>
      <c r="L53" s="133">
        <v>8254.32</v>
      </c>
      <c r="M53" s="130">
        <f t="shared" si="5"/>
        <v>19</v>
      </c>
      <c r="N53" s="133">
        <v>8434.42</v>
      </c>
      <c r="O53" s="130">
        <f t="shared" si="6"/>
        <v>23</v>
      </c>
      <c r="P53" s="133">
        <v>9004.33</v>
      </c>
      <c r="Q53" s="130">
        <f t="shared" si="7"/>
        <v>15</v>
      </c>
    </row>
    <row r="54" spans="1:17" x14ac:dyDescent="0.25">
      <c r="A54" s="128" t="s">
        <v>153</v>
      </c>
      <c r="B54" s="129">
        <v>0.22620000000000001</v>
      </c>
      <c r="C54" s="130">
        <f t="shared" si="0"/>
        <v>52</v>
      </c>
      <c r="D54" s="131">
        <v>-6.4112582599120671E-3</v>
      </c>
      <c r="E54" s="130">
        <f t="shared" si="1"/>
        <v>14</v>
      </c>
      <c r="F54" s="132">
        <v>343</v>
      </c>
      <c r="G54" s="130">
        <f t="shared" si="2"/>
        <v>52</v>
      </c>
      <c r="H54" s="132">
        <v>2176</v>
      </c>
      <c r="I54" s="130">
        <f t="shared" si="3"/>
        <v>52</v>
      </c>
      <c r="J54" s="132">
        <v>882</v>
      </c>
      <c r="K54" s="130">
        <f t="shared" si="4"/>
        <v>52</v>
      </c>
      <c r="L54" s="133">
        <v>11503.49</v>
      </c>
      <c r="M54" s="130">
        <f t="shared" si="5"/>
        <v>52</v>
      </c>
      <c r="N54" s="133">
        <v>9508.67</v>
      </c>
      <c r="O54" s="130">
        <f t="shared" si="6"/>
        <v>45</v>
      </c>
      <c r="P54" s="133">
        <v>8561.2000000000007</v>
      </c>
      <c r="Q54" s="130">
        <f t="shared" si="7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K8"/>
    </sheetView>
  </sheetViews>
  <sheetFormatPr defaultRowHeight="15" x14ac:dyDescent="0.25"/>
  <cols>
    <col min="1" max="1" width="29" customWidth="1"/>
    <col min="2" max="11" width="11.5703125" customWidth="1"/>
  </cols>
  <sheetData>
    <row r="1" spans="1:11" ht="15.75" thickBot="1" x14ac:dyDescent="0.3"/>
    <row r="2" spans="1:11" ht="16.5" thickBot="1" x14ac:dyDescent="0.3">
      <c r="A2" s="87" t="s">
        <v>154</v>
      </c>
      <c r="B2" s="88"/>
    </row>
    <row r="3" spans="1:11" ht="105" x14ac:dyDescent="0.25">
      <c r="A3" s="89" t="s">
        <v>76</v>
      </c>
      <c r="B3" s="90" t="s">
        <v>77</v>
      </c>
      <c r="C3" s="91" t="s">
        <v>78</v>
      </c>
      <c r="D3" s="90" t="s">
        <v>79</v>
      </c>
      <c r="E3" s="92" t="s">
        <v>80</v>
      </c>
      <c r="F3" s="90" t="s">
        <v>81</v>
      </c>
      <c r="G3" s="90" t="s">
        <v>82</v>
      </c>
      <c r="H3" s="90" t="s">
        <v>83</v>
      </c>
      <c r="I3" s="92" t="s">
        <v>84</v>
      </c>
      <c r="J3" s="90" t="s">
        <v>85</v>
      </c>
      <c r="K3" s="93" t="s">
        <v>86</v>
      </c>
    </row>
    <row r="4" spans="1:11" ht="15.75" x14ac:dyDescent="0.25">
      <c r="A4" s="94" t="s">
        <v>87</v>
      </c>
      <c r="B4" s="95">
        <v>8.8800000000000004E-2</v>
      </c>
      <c r="C4" s="96">
        <v>-0.05</v>
      </c>
      <c r="D4" s="97">
        <v>-3.5000000000000001E-3</v>
      </c>
      <c r="E4" s="98">
        <v>-3.5000000000000001E-3</v>
      </c>
      <c r="F4" s="97">
        <v>-6.7599999999999993E-2</v>
      </c>
      <c r="G4" s="97">
        <v>-8.5000000000000006E-3</v>
      </c>
      <c r="H4" s="97">
        <v>-6.7599999999999993E-2</v>
      </c>
      <c r="I4" s="98">
        <v>-8.5000000000000006E-3</v>
      </c>
      <c r="J4" s="97"/>
      <c r="K4" s="99">
        <v>-6.7599999999999993E-2</v>
      </c>
    </row>
    <row r="5" spans="1:11" ht="15.75" x14ac:dyDescent="0.25">
      <c r="A5" s="100" t="s">
        <v>64</v>
      </c>
      <c r="B5" s="101">
        <v>8.2000000000000003E-2</v>
      </c>
      <c r="C5" s="102">
        <v>-1.34E-2</v>
      </c>
      <c r="D5" s="103">
        <v>-6.2720146016297385E-3</v>
      </c>
      <c r="E5" s="104">
        <v>-9.750062550524019E-3</v>
      </c>
      <c r="F5" s="103">
        <v>-3.9E-2</v>
      </c>
      <c r="G5" s="103">
        <v>-3.5900000000000001E-2</v>
      </c>
      <c r="H5" s="103">
        <v>-4.6699999999999998E-2</v>
      </c>
      <c r="I5" s="104">
        <v>-5.4803049999999964E-2</v>
      </c>
      <c r="J5" s="105">
        <v>-1.9E-2</v>
      </c>
      <c r="K5" s="106">
        <v>-9.2999999999999999E-2</v>
      </c>
    </row>
    <row r="6" spans="1:11" ht="26.45" customHeight="1" x14ac:dyDescent="0.25">
      <c r="A6" s="122" t="s">
        <v>88</v>
      </c>
      <c r="B6" s="95">
        <v>7.9299999999999995E-2</v>
      </c>
      <c r="C6" s="107">
        <v>-6.2720146016297385E-3</v>
      </c>
      <c r="D6" s="108"/>
      <c r="E6" s="109"/>
      <c r="F6" s="110">
        <v>-1.6700990319458153E-2</v>
      </c>
      <c r="G6" s="110"/>
      <c r="H6" s="110">
        <v>-6.0434722511311878E-2</v>
      </c>
      <c r="I6" s="109"/>
      <c r="J6" s="110">
        <v>-1.4082075666317473E-2</v>
      </c>
      <c r="K6" s="111">
        <v>-8.9242719543200955E-2</v>
      </c>
    </row>
    <row r="7" spans="1:11" ht="26.45" customHeight="1" x14ac:dyDescent="0.25">
      <c r="A7" s="122" t="s">
        <v>89</v>
      </c>
      <c r="B7" s="112"/>
      <c r="C7" s="107">
        <v>-7.7128527638605782E-3</v>
      </c>
      <c r="D7" s="108"/>
      <c r="E7" s="109"/>
      <c r="F7" s="113">
        <v>-1.1929514662948448E-2</v>
      </c>
      <c r="G7" s="113"/>
      <c r="H7" s="97">
        <v>-5.8400000000000001E-2</v>
      </c>
      <c r="I7" s="109"/>
      <c r="J7" s="108"/>
      <c r="K7" s="114">
        <v>-8.7207997031889084E-2</v>
      </c>
    </row>
    <row r="8" spans="1:11" ht="26.45" customHeight="1" thickBot="1" x14ac:dyDescent="0.3">
      <c r="A8" s="123" t="s">
        <v>90</v>
      </c>
      <c r="B8" s="115"/>
      <c r="C8" s="116">
        <v>-1.6937245217765184E-2</v>
      </c>
      <c r="D8" s="117"/>
      <c r="E8" s="118"/>
      <c r="F8" s="119">
        <v>-2.1114708640574409E-2</v>
      </c>
      <c r="G8" s="119"/>
      <c r="H8" s="120">
        <v>-9.1800000000000007E-2</v>
      </c>
      <c r="I8" s="118"/>
      <c r="J8" s="117"/>
      <c r="K8" s="121">
        <v>-0.12060799703188907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F7" sqref="F7"/>
    </sheetView>
  </sheetViews>
  <sheetFormatPr defaultColWidth="8.85546875" defaultRowHeight="15" x14ac:dyDescent="0.25"/>
  <cols>
    <col min="1" max="1" width="16" style="39" customWidth="1"/>
    <col min="2" max="3" width="16.7109375" style="39" customWidth="1"/>
    <col min="4" max="4" width="17.85546875" style="39" customWidth="1"/>
    <col min="5" max="5" width="17.28515625" style="39" customWidth="1"/>
    <col min="6" max="6" width="16.7109375" style="39" customWidth="1"/>
    <col min="7" max="7" width="16.140625" style="39" customWidth="1"/>
    <col min="8" max="8" width="18.28515625" style="39" customWidth="1"/>
    <col min="9" max="16384" width="8.85546875" style="39"/>
  </cols>
  <sheetData>
    <row r="1" spans="1:11" x14ac:dyDescent="0.25">
      <c r="A1" s="38" t="s">
        <v>155</v>
      </c>
    </row>
    <row r="2" spans="1:11" ht="18" customHeight="1" x14ac:dyDescent="0.25">
      <c r="A2" s="40" t="s">
        <v>59</v>
      </c>
      <c r="B2" s="40"/>
      <c r="C2" s="40"/>
      <c r="D2" s="41"/>
      <c r="E2" s="41"/>
    </row>
    <row r="3" spans="1:11" ht="42.6" customHeight="1" x14ac:dyDescent="0.25">
      <c r="A3" s="42"/>
      <c r="B3" s="43" t="s">
        <v>60</v>
      </c>
      <c r="C3" s="43"/>
      <c r="D3" s="44" t="s">
        <v>61</v>
      </c>
      <c r="E3" s="44" t="s">
        <v>62</v>
      </c>
      <c r="K3" s="45"/>
    </row>
    <row r="4" spans="1:11" x14ac:dyDescent="0.25">
      <c r="A4" s="38" t="s">
        <v>63</v>
      </c>
      <c r="B4" s="46">
        <v>-6.7599999999999993E-2</v>
      </c>
      <c r="C4" s="46"/>
      <c r="D4" s="45">
        <v>-6.7599999999999993E-2</v>
      </c>
      <c r="E4" s="47">
        <f>$B$8*D4</f>
        <v>0</v>
      </c>
    </row>
    <row r="5" spans="1:11" x14ac:dyDescent="0.25">
      <c r="A5" s="38" t="s">
        <v>64</v>
      </c>
      <c r="B5" s="46">
        <f>'[1]2. MD State Target'!$E$28</f>
        <v>-5.76953773241069E-2</v>
      </c>
      <c r="C5" s="46"/>
      <c r="D5" s="48">
        <v>-9.2999999999999999E-2</v>
      </c>
      <c r="E5" s="47">
        <f>$B$8*D5</f>
        <v>0</v>
      </c>
    </row>
    <row r="6" spans="1:11" x14ac:dyDescent="0.25">
      <c r="A6" s="38"/>
      <c r="B6" s="49"/>
      <c r="C6" s="49"/>
      <c r="D6" s="47"/>
    </row>
    <row r="7" spans="1:11" x14ac:dyDescent="0.25">
      <c r="A7" s="38"/>
      <c r="B7" s="49"/>
      <c r="C7" s="49"/>
      <c r="D7" s="47"/>
    </row>
    <row r="8" spans="1:11" ht="45" x14ac:dyDescent="0.25">
      <c r="A8" s="50" t="s">
        <v>65</v>
      </c>
      <c r="B8" s="45">
        <f>'[2]4.RRIP Modeling Results'!D51</f>
        <v>0</v>
      </c>
      <c r="C8" s="45"/>
    </row>
    <row r="10" spans="1:11" x14ac:dyDescent="0.25">
      <c r="A10" s="142" t="s">
        <v>66</v>
      </c>
      <c r="B10" s="51"/>
      <c r="C10" s="143" t="s">
        <v>67</v>
      </c>
      <c r="D10" s="143" t="s">
        <v>68</v>
      </c>
    </row>
    <row r="11" spans="1:11" ht="54.75" customHeight="1" x14ac:dyDescent="0.25">
      <c r="A11" s="142"/>
      <c r="B11" s="51" t="s">
        <v>69</v>
      </c>
      <c r="C11" s="144"/>
      <c r="D11" s="144"/>
    </row>
    <row r="12" spans="1:11" x14ac:dyDescent="0.25">
      <c r="A12" s="52" t="s">
        <v>70</v>
      </c>
      <c r="B12" s="53"/>
      <c r="C12" s="52" t="s">
        <v>71</v>
      </c>
      <c r="D12" s="54" t="s">
        <v>72</v>
      </c>
    </row>
    <row r="13" spans="1:11" x14ac:dyDescent="0.25">
      <c r="A13" s="55" t="s">
        <v>73</v>
      </c>
      <c r="B13" s="56"/>
      <c r="C13" s="56"/>
      <c r="D13" s="57">
        <f>'[2]A.Aggregate Summary'!$C$7</f>
        <v>0.01</v>
      </c>
    </row>
    <row r="14" spans="1:11" hidden="1" x14ac:dyDescent="0.25">
      <c r="A14" s="58">
        <v>-0.2</v>
      </c>
      <c r="B14" s="59">
        <f>A14*$B$8</f>
        <v>0</v>
      </c>
      <c r="C14" s="60">
        <f t="shared" ref="C14:C46" si="0">A14-$D$5</f>
        <v>-0.10700000000000001</v>
      </c>
      <c r="D14" s="57">
        <v>0.01</v>
      </c>
    </row>
    <row r="15" spans="1:11" hidden="1" x14ac:dyDescent="0.25">
      <c r="A15" s="61">
        <f>A14+1%</f>
        <v>-0.19</v>
      </c>
      <c r="B15" s="59">
        <f t="shared" ref="B15:B46" si="1">A15*$B$8</f>
        <v>0</v>
      </c>
      <c r="C15" s="60">
        <f t="shared" si="0"/>
        <v>-9.7000000000000003E-2</v>
      </c>
      <c r="D15" s="57">
        <v>0.01</v>
      </c>
    </row>
    <row r="16" spans="1:11" x14ac:dyDescent="0.25">
      <c r="A16" s="62">
        <f t="shared" ref="A16:A46" si="2">A15+1%</f>
        <v>-0.18</v>
      </c>
      <c r="B16" s="63">
        <f>A16*$B$8</f>
        <v>0</v>
      </c>
      <c r="C16" s="64">
        <f t="shared" si="0"/>
        <v>-8.6999999999999994E-2</v>
      </c>
      <c r="D16" s="65">
        <f>D13</f>
        <v>0.01</v>
      </c>
    </row>
    <row r="17" spans="1:10" x14ac:dyDescent="0.25">
      <c r="A17" s="62">
        <f t="shared" si="2"/>
        <v>-0.16999999999999998</v>
      </c>
      <c r="B17" s="63">
        <f t="shared" si="1"/>
        <v>0</v>
      </c>
      <c r="C17" s="64">
        <f t="shared" si="0"/>
        <v>-7.6999999999999985E-2</v>
      </c>
      <c r="D17" s="65">
        <f t="shared" ref="D17:D25" si="3">C17*$D$16/$C$16</f>
        <v>8.8505747126436767E-3</v>
      </c>
    </row>
    <row r="18" spans="1:10" x14ac:dyDescent="0.25">
      <c r="A18" s="62">
        <f t="shared" si="2"/>
        <v>-0.15999999999999998</v>
      </c>
      <c r="B18" s="63">
        <f t="shared" si="1"/>
        <v>0</v>
      </c>
      <c r="C18" s="64">
        <f t="shared" si="0"/>
        <v>-6.6999999999999976E-2</v>
      </c>
      <c r="D18" s="65">
        <f t="shared" si="3"/>
        <v>7.7011494252873548E-3</v>
      </c>
    </row>
    <row r="19" spans="1:10" x14ac:dyDescent="0.25">
      <c r="A19" s="62">
        <f t="shared" si="2"/>
        <v>-0.14999999999999997</v>
      </c>
      <c r="B19" s="63">
        <f t="shared" si="1"/>
        <v>0</v>
      </c>
      <c r="C19" s="64">
        <f t="shared" si="0"/>
        <v>-5.6999999999999967E-2</v>
      </c>
      <c r="D19" s="65">
        <f t="shared" si="3"/>
        <v>6.5517241379310313E-3</v>
      </c>
    </row>
    <row r="20" spans="1:10" x14ac:dyDescent="0.25">
      <c r="A20" s="62">
        <f t="shared" si="2"/>
        <v>-0.13999999999999996</v>
      </c>
      <c r="B20" s="63">
        <f t="shared" si="1"/>
        <v>0</v>
      </c>
      <c r="C20" s="64">
        <f t="shared" si="0"/>
        <v>-4.6999999999999958E-2</v>
      </c>
      <c r="D20" s="65">
        <f t="shared" si="3"/>
        <v>5.4022988505747086E-3</v>
      </c>
    </row>
    <row r="21" spans="1:10" x14ac:dyDescent="0.25">
      <c r="A21" s="62">
        <f t="shared" si="2"/>
        <v>-0.12999999999999995</v>
      </c>
      <c r="B21" s="63">
        <f t="shared" si="1"/>
        <v>0</v>
      </c>
      <c r="C21" s="64">
        <f t="shared" si="0"/>
        <v>-3.699999999999995E-2</v>
      </c>
      <c r="D21" s="65">
        <f t="shared" si="3"/>
        <v>4.252873563218385E-3</v>
      </c>
    </row>
    <row r="22" spans="1:10" x14ac:dyDescent="0.25">
      <c r="A22" s="62">
        <f t="shared" si="2"/>
        <v>-0.11999999999999995</v>
      </c>
      <c r="B22" s="63">
        <f t="shared" si="1"/>
        <v>0</v>
      </c>
      <c r="C22" s="64">
        <f t="shared" si="0"/>
        <v>-2.6999999999999955E-2</v>
      </c>
      <c r="D22" s="65">
        <f t="shared" si="3"/>
        <v>3.1034482758620641E-3</v>
      </c>
    </row>
    <row r="23" spans="1:10" x14ac:dyDescent="0.25">
      <c r="A23" s="62">
        <f t="shared" si="2"/>
        <v>-0.10999999999999996</v>
      </c>
      <c r="B23" s="63">
        <f t="shared" si="1"/>
        <v>0</v>
      </c>
      <c r="C23" s="64">
        <f t="shared" si="0"/>
        <v>-1.699999999999996E-2</v>
      </c>
      <c r="D23" s="65">
        <f t="shared" si="3"/>
        <v>1.9540229885057427E-3</v>
      </c>
    </row>
    <row r="24" spans="1:10" x14ac:dyDescent="0.25">
      <c r="A24" s="62">
        <f>A23+1%</f>
        <v>-9.9999999999999964E-2</v>
      </c>
      <c r="B24" s="63">
        <f t="shared" si="1"/>
        <v>0</v>
      </c>
      <c r="C24" s="64">
        <f t="shared" si="0"/>
        <v>-6.9999999999999646E-3</v>
      </c>
      <c r="D24" s="65">
        <f t="shared" si="3"/>
        <v>8.0459770114942118E-4</v>
      </c>
      <c r="J24" s="66"/>
    </row>
    <row r="25" spans="1:10" x14ac:dyDescent="0.25">
      <c r="A25" s="62">
        <f t="shared" si="2"/>
        <v>-8.9999999999999969E-2</v>
      </c>
      <c r="B25" s="63">
        <f t="shared" si="1"/>
        <v>0</v>
      </c>
      <c r="C25" s="64">
        <f t="shared" si="0"/>
        <v>3.0000000000000304E-3</v>
      </c>
      <c r="D25" s="65">
        <f t="shared" si="3"/>
        <v>-3.448275862069001E-4</v>
      </c>
    </row>
    <row r="26" spans="1:10" x14ac:dyDescent="0.25">
      <c r="A26" s="61">
        <f t="shared" si="2"/>
        <v>-7.9999999999999974E-2</v>
      </c>
      <c r="B26" s="59">
        <f t="shared" si="1"/>
        <v>0</v>
      </c>
      <c r="C26" s="60">
        <f t="shared" si="0"/>
        <v>1.3000000000000025E-2</v>
      </c>
      <c r="D26" s="57">
        <f>C26*$D$43/$C$43</f>
        <v>-1.420765027322407E-3</v>
      </c>
      <c r="G26" s="67"/>
    </row>
    <row r="27" spans="1:10" x14ac:dyDescent="0.25">
      <c r="A27" s="61">
        <f t="shared" si="2"/>
        <v>-6.9999999999999979E-2</v>
      </c>
      <c r="B27" s="59">
        <f t="shared" si="1"/>
        <v>0</v>
      </c>
      <c r="C27" s="60">
        <f t="shared" si="0"/>
        <v>2.300000000000002E-2</v>
      </c>
      <c r="D27" s="57">
        <f t="shared" ref="D27:D42" si="4">C27*$D$43/$C$43</f>
        <v>-2.5136612021857941E-3</v>
      </c>
    </row>
    <row r="28" spans="1:10" x14ac:dyDescent="0.25">
      <c r="A28" s="61">
        <f t="shared" si="2"/>
        <v>-5.9999999999999977E-2</v>
      </c>
      <c r="B28" s="59">
        <f t="shared" si="1"/>
        <v>0</v>
      </c>
      <c r="C28" s="60">
        <f t="shared" si="0"/>
        <v>3.3000000000000022E-2</v>
      </c>
      <c r="D28" s="57">
        <f t="shared" si="4"/>
        <v>-3.6065573770491821E-3</v>
      </c>
    </row>
    <row r="29" spans="1:10" x14ac:dyDescent="0.25">
      <c r="A29" s="61">
        <f t="shared" si="2"/>
        <v>-4.9999999999999975E-2</v>
      </c>
      <c r="B29" s="59">
        <f t="shared" si="1"/>
        <v>0</v>
      </c>
      <c r="C29" s="60">
        <f t="shared" si="0"/>
        <v>4.3000000000000024E-2</v>
      </c>
      <c r="D29" s="57">
        <f t="shared" si="4"/>
        <v>-4.6994535519125705E-3</v>
      </c>
      <c r="J29" s="66"/>
    </row>
    <row r="30" spans="1:10" x14ac:dyDescent="0.25">
      <c r="A30" s="61">
        <f t="shared" si="2"/>
        <v>-3.9999999999999973E-2</v>
      </c>
      <c r="B30" s="59">
        <f t="shared" si="1"/>
        <v>0</v>
      </c>
      <c r="C30" s="60">
        <f t="shared" si="0"/>
        <v>5.3000000000000026E-2</v>
      </c>
      <c r="D30" s="57">
        <f t="shared" si="4"/>
        <v>-5.7923497267759584E-3</v>
      </c>
    </row>
    <row r="31" spans="1:10" x14ac:dyDescent="0.25">
      <c r="A31" s="61">
        <f t="shared" si="2"/>
        <v>-2.9999999999999971E-2</v>
      </c>
      <c r="B31" s="59">
        <f t="shared" si="1"/>
        <v>0</v>
      </c>
      <c r="C31" s="60">
        <f t="shared" si="0"/>
        <v>6.3000000000000028E-2</v>
      </c>
      <c r="D31" s="57">
        <f t="shared" si="4"/>
        <v>-6.8852459016393464E-3</v>
      </c>
      <c r="G31" s="67"/>
    </row>
    <row r="32" spans="1:10" x14ac:dyDescent="0.25">
      <c r="A32" s="61">
        <f t="shared" si="2"/>
        <v>-1.9999999999999969E-2</v>
      </c>
      <c r="B32" s="59">
        <f t="shared" si="1"/>
        <v>0</v>
      </c>
      <c r="C32" s="60">
        <f t="shared" si="0"/>
        <v>7.3000000000000037E-2</v>
      </c>
      <c r="D32" s="57">
        <f t="shared" si="4"/>
        <v>-7.9781420765027353E-3</v>
      </c>
    </row>
    <row r="33" spans="1:4" x14ac:dyDescent="0.25">
      <c r="A33" s="61">
        <f t="shared" si="2"/>
        <v>-9.999999999999969E-3</v>
      </c>
      <c r="B33" s="59">
        <f t="shared" si="1"/>
        <v>0</v>
      </c>
      <c r="C33" s="60">
        <f t="shared" si="0"/>
        <v>8.3000000000000032E-2</v>
      </c>
      <c r="D33" s="57">
        <f t="shared" si="4"/>
        <v>-9.0710382513661224E-3</v>
      </c>
    </row>
    <row r="34" spans="1:4" x14ac:dyDescent="0.25">
      <c r="A34" s="61">
        <f t="shared" si="2"/>
        <v>3.1225022567582528E-17</v>
      </c>
      <c r="B34" s="59">
        <f t="shared" si="1"/>
        <v>0</v>
      </c>
      <c r="C34" s="60">
        <f t="shared" si="0"/>
        <v>9.3000000000000027E-2</v>
      </c>
      <c r="D34" s="57">
        <f t="shared" si="4"/>
        <v>-1.0163934426229509E-2</v>
      </c>
    </row>
    <row r="35" spans="1:4" x14ac:dyDescent="0.25">
      <c r="A35" s="61">
        <f t="shared" si="2"/>
        <v>1.0000000000000031E-2</v>
      </c>
      <c r="B35" s="59">
        <f t="shared" si="1"/>
        <v>0</v>
      </c>
      <c r="C35" s="60">
        <f t="shared" si="0"/>
        <v>0.10300000000000004</v>
      </c>
      <c r="D35" s="57">
        <f t="shared" si="4"/>
        <v>-1.1256830601092898E-2</v>
      </c>
    </row>
    <row r="36" spans="1:4" x14ac:dyDescent="0.25">
      <c r="A36" s="61">
        <f t="shared" si="2"/>
        <v>2.0000000000000032E-2</v>
      </c>
      <c r="B36" s="59">
        <f t="shared" si="1"/>
        <v>0</v>
      </c>
      <c r="C36" s="60">
        <f t="shared" si="0"/>
        <v>0.11300000000000003</v>
      </c>
      <c r="D36" s="57">
        <f t="shared" si="4"/>
        <v>-1.2349726775956287E-2</v>
      </c>
    </row>
    <row r="37" spans="1:4" x14ac:dyDescent="0.25">
      <c r="A37" s="61">
        <f t="shared" si="2"/>
        <v>3.0000000000000034E-2</v>
      </c>
      <c r="B37" s="59">
        <f t="shared" si="1"/>
        <v>0</v>
      </c>
      <c r="C37" s="60">
        <f t="shared" si="0"/>
        <v>0.12300000000000003</v>
      </c>
      <c r="D37" s="57">
        <f t="shared" si="4"/>
        <v>-1.3442622950819673E-2</v>
      </c>
    </row>
    <row r="38" spans="1:4" x14ac:dyDescent="0.25">
      <c r="A38" s="61">
        <f t="shared" si="2"/>
        <v>4.0000000000000036E-2</v>
      </c>
      <c r="B38" s="59">
        <f t="shared" si="1"/>
        <v>0</v>
      </c>
      <c r="C38" s="60">
        <f t="shared" si="0"/>
        <v>0.13300000000000003</v>
      </c>
      <c r="D38" s="57">
        <f t="shared" si="4"/>
        <v>-1.4535519125683063E-2</v>
      </c>
    </row>
    <row r="39" spans="1:4" x14ac:dyDescent="0.25">
      <c r="A39" s="61">
        <f t="shared" si="2"/>
        <v>5.0000000000000037E-2</v>
      </c>
      <c r="B39" s="59">
        <f t="shared" si="1"/>
        <v>0</v>
      </c>
      <c r="C39" s="60">
        <f t="shared" si="0"/>
        <v>0.14300000000000004</v>
      </c>
      <c r="D39" s="57">
        <f t="shared" si="4"/>
        <v>-1.5628415300546452E-2</v>
      </c>
    </row>
    <row r="40" spans="1:4" x14ac:dyDescent="0.25">
      <c r="A40" s="61">
        <f t="shared" si="2"/>
        <v>6.0000000000000039E-2</v>
      </c>
      <c r="B40" s="59">
        <f t="shared" si="1"/>
        <v>0</v>
      </c>
      <c r="C40" s="60">
        <f t="shared" si="0"/>
        <v>0.15300000000000002</v>
      </c>
      <c r="D40" s="57">
        <f t="shared" si="4"/>
        <v>-1.6721311475409839E-2</v>
      </c>
    </row>
    <row r="41" spans="1:4" x14ac:dyDescent="0.25">
      <c r="A41" s="61">
        <f t="shared" si="2"/>
        <v>7.0000000000000034E-2</v>
      </c>
      <c r="B41" s="59">
        <f t="shared" si="1"/>
        <v>0</v>
      </c>
      <c r="C41" s="60">
        <f t="shared" si="0"/>
        <v>0.16300000000000003</v>
      </c>
      <c r="D41" s="57">
        <f t="shared" si="4"/>
        <v>-1.7814207650273226E-2</v>
      </c>
    </row>
    <row r="42" spans="1:4" x14ac:dyDescent="0.25">
      <c r="A42" s="61">
        <f t="shared" si="2"/>
        <v>8.0000000000000029E-2</v>
      </c>
      <c r="B42" s="59">
        <f t="shared" si="1"/>
        <v>0</v>
      </c>
      <c r="C42" s="60">
        <f t="shared" si="0"/>
        <v>0.17300000000000004</v>
      </c>
      <c r="D42" s="57">
        <f t="shared" si="4"/>
        <v>-1.8907103825136613E-2</v>
      </c>
    </row>
    <row r="43" spans="1:4" x14ac:dyDescent="0.25">
      <c r="A43" s="61">
        <f t="shared" si="2"/>
        <v>9.0000000000000024E-2</v>
      </c>
      <c r="B43" s="59">
        <f t="shared" si="1"/>
        <v>0</v>
      </c>
      <c r="C43" s="60">
        <f t="shared" si="0"/>
        <v>0.18300000000000002</v>
      </c>
      <c r="D43" s="68">
        <f>D47</f>
        <v>-0.02</v>
      </c>
    </row>
    <row r="44" spans="1:4" hidden="1" x14ac:dyDescent="0.25">
      <c r="A44" s="61">
        <f t="shared" si="2"/>
        <v>0.10000000000000002</v>
      </c>
      <c r="B44" s="59">
        <f t="shared" si="1"/>
        <v>0</v>
      </c>
      <c r="C44" s="60">
        <f t="shared" si="0"/>
        <v>0.193</v>
      </c>
      <c r="D44" s="57">
        <v>-0.02</v>
      </c>
    </row>
    <row r="45" spans="1:4" hidden="1" x14ac:dyDescent="0.25">
      <c r="A45" s="61">
        <f t="shared" si="2"/>
        <v>0.11000000000000001</v>
      </c>
      <c r="B45" s="59">
        <f t="shared" si="1"/>
        <v>0</v>
      </c>
      <c r="C45" s="60">
        <f t="shared" si="0"/>
        <v>0.20300000000000001</v>
      </c>
      <c r="D45" s="57">
        <v>-0.02</v>
      </c>
    </row>
    <row r="46" spans="1:4" s="38" customFormat="1" hidden="1" x14ac:dyDescent="0.25">
      <c r="A46" s="61">
        <f t="shared" si="2"/>
        <v>0.12000000000000001</v>
      </c>
      <c r="B46" s="69">
        <f t="shared" si="1"/>
        <v>0</v>
      </c>
      <c r="C46" s="60">
        <f t="shared" si="0"/>
        <v>0.21300000000000002</v>
      </c>
      <c r="D46" s="57">
        <v>-0.02</v>
      </c>
    </row>
    <row r="47" spans="1:4" x14ac:dyDescent="0.25">
      <c r="A47" s="55" t="s">
        <v>74</v>
      </c>
      <c r="B47" s="56"/>
      <c r="C47" s="56"/>
      <c r="D47" s="68">
        <f>'[2]A.Aggregate Summary'!$B$6</f>
        <v>-0.02</v>
      </c>
    </row>
    <row r="49" spans="1:1" x14ac:dyDescent="0.25">
      <c r="A49" s="38"/>
    </row>
  </sheetData>
  <mergeCells count="3">
    <mergeCell ref="A10:A11"/>
    <mergeCell ref="C10:C11"/>
    <mergeCell ref="D10:D11"/>
  </mergeCells>
  <printOptions horizontalCentered="1" verticalCentered="1"/>
  <pageMargins left="0.45" right="0.45" top="0.25" bottom="0.25" header="0.3" footer="0.3"/>
  <pageSetup scale="92" orientation="portrait" r:id="rId1"/>
  <headerFooter>
    <oddFooter>&amp;CHSCRC Work Group Meeting
Feb 2,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G28" sqref="G28"/>
    </sheetView>
  </sheetViews>
  <sheetFormatPr defaultColWidth="9.140625" defaultRowHeight="15" x14ac:dyDescent="0.2"/>
  <cols>
    <col min="1" max="1" width="13.140625" style="7" customWidth="1"/>
    <col min="2" max="2" width="29.42578125" style="7" customWidth="1"/>
    <col min="3" max="3" width="17.5703125" style="7" customWidth="1"/>
    <col min="4" max="4" width="22" style="7" customWidth="1"/>
    <col min="5" max="5" width="21.5703125" style="7" customWidth="1"/>
    <col min="6" max="6" width="24" style="7" customWidth="1"/>
    <col min="7" max="7" width="17.85546875" style="7" customWidth="1"/>
    <col min="8" max="8" width="16.28515625" style="7" customWidth="1"/>
    <col min="9" max="9" width="17.5703125" style="7" customWidth="1"/>
    <col min="10" max="10" width="13.28515625" style="7" customWidth="1"/>
    <col min="11" max="11" width="18.7109375" style="7" customWidth="1"/>
    <col min="12" max="16384" width="9.140625" style="7"/>
  </cols>
  <sheetData>
    <row r="1" spans="1:11" ht="34.9" customHeight="1" x14ac:dyDescent="0.25">
      <c r="A1" s="1" t="s">
        <v>75</v>
      </c>
      <c r="B1" s="2"/>
      <c r="C1" s="2"/>
      <c r="D1" s="2"/>
      <c r="E1" s="3"/>
      <c r="F1" s="3"/>
      <c r="G1" s="3"/>
      <c r="H1" s="4"/>
      <c r="I1" s="5"/>
      <c r="J1" s="6"/>
      <c r="K1" s="4"/>
    </row>
    <row r="2" spans="1:11" s="12" customFormat="1" ht="64.150000000000006" customHeight="1" x14ac:dyDescent="0.2">
      <c r="A2" s="8" t="s">
        <v>0</v>
      </c>
      <c r="B2" s="8" t="s">
        <v>1</v>
      </c>
      <c r="C2" s="9" t="str">
        <f>'[2]6.QBR Modeling Results'!$C$3</f>
        <v>Estimated Inpatient Revenue (FY15*2.6%)</v>
      </c>
      <c r="D2" s="10" t="s">
        <v>2</v>
      </c>
      <c r="E2" s="10" t="s">
        <v>3</v>
      </c>
      <c r="F2" s="10" t="s">
        <v>4</v>
      </c>
      <c r="G2" s="10" t="s">
        <v>5</v>
      </c>
      <c r="H2" s="11" t="s">
        <v>6</v>
      </c>
      <c r="I2" s="11" t="s">
        <v>7</v>
      </c>
      <c r="J2" s="11" t="s">
        <v>8</v>
      </c>
      <c r="K2" s="11" t="s">
        <v>9</v>
      </c>
    </row>
    <row r="3" spans="1:11" ht="16.899999999999999" customHeight="1" x14ac:dyDescent="0.25">
      <c r="A3" s="13">
        <v>210045</v>
      </c>
      <c r="B3" s="14" t="s">
        <v>44</v>
      </c>
      <c r="C3" s="15">
        <f>VLOOKUP(A3,'[2]Source Revenue'!$A$2:$E$47,5,0)</f>
        <v>3734618.2392469109</v>
      </c>
      <c r="D3" s="16">
        <v>0.1346</v>
      </c>
      <c r="E3" s="16">
        <v>8.0299999999999996E-2</v>
      </c>
      <c r="F3" s="86">
        <f t="shared" ref="F3:F48" si="0">E3/D3-1</f>
        <v>-0.40341753343239228</v>
      </c>
      <c r="G3" s="17">
        <f t="shared" ref="G3:G48" si="1">-C3*D3*F3</f>
        <v>202789.77039110725</v>
      </c>
      <c r="H3" s="18">
        <f>'[2]3.Readmission Scaling'!$D$5</f>
        <v>-9.2999999999999999E-2</v>
      </c>
      <c r="I3" s="19">
        <f t="shared" ref="I3:I48" si="2">F3-H3</f>
        <v>-0.31041753343239231</v>
      </c>
      <c r="J3" s="70">
        <f>IF(I3&lt;='4e.Readmission Scaling'!$C$16,'4e.Readmission Scaling'!$D$13,IF(I3&gt;='4e.Readmission Scaling'!$C$43,'4e.Readmission Scaling'!$D$43,IF(F3&lt;=H3,'4e.Readmission Scaling'!$D$16/'4e.Readmission Scaling'!$C$16*I3,I3*'4e.Readmission Scaling'!$D$43/'4e.Readmission Scaling'!$C$43)))</f>
        <v>0.01</v>
      </c>
      <c r="K3" s="21">
        <f t="shared" ref="K3:K48" si="3">$C3*J3</f>
        <v>37346.182392469113</v>
      </c>
    </row>
    <row r="4" spans="1:11" ht="16.899999999999999" customHeight="1" x14ac:dyDescent="0.25">
      <c r="A4" s="13">
        <v>210030</v>
      </c>
      <c r="B4" s="14" t="s">
        <v>33</v>
      </c>
      <c r="C4" s="15">
        <f>VLOOKUP(A4,'[2]Source Revenue'!$A$2:$E$47,5,0)</f>
        <v>29416674.305924561</v>
      </c>
      <c r="D4" s="16">
        <v>0.15659999999999999</v>
      </c>
      <c r="E4" s="16">
        <v>0.1191</v>
      </c>
      <c r="F4" s="83">
        <f t="shared" si="0"/>
        <v>-0.23946360153256696</v>
      </c>
      <c r="G4" s="17">
        <f t="shared" si="1"/>
        <v>1103125.2864721706</v>
      </c>
      <c r="H4" s="18">
        <f>'[2]3.Readmission Scaling'!$D$5</f>
        <v>-9.2999999999999999E-2</v>
      </c>
      <c r="I4" s="19">
        <f t="shared" si="2"/>
        <v>-0.14646360153256696</v>
      </c>
      <c r="J4" s="70">
        <f>IF(I4&lt;='4e.Readmission Scaling'!$C$16,'4e.Readmission Scaling'!$D$13,IF(I4&gt;='4e.Readmission Scaling'!$C$43,'4e.Readmission Scaling'!$D$43,IF(F4&lt;=H4,'4e.Readmission Scaling'!$D$16/'4e.Readmission Scaling'!$C$16*I4,I4*'4e.Readmission Scaling'!$D$43/'4e.Readmission Scaling'!$C$43)))</f>
        <v>0.01</v>
      </c>
      <c r="K4" s="21">
        <f t="shared" si="3"/>
        <v>294166.74305924564</v>
      </c>
    </row>
    <row r="5" spans="1:11" ht="16.899999999999999" customHeight="1" x14ac:dyDescent="0.25">
      <c r="A5" s="13">
        <v>210013</v>
      </c>
      <c r="B5" s="14" t="s">
        <v>21</v>
      </c>
      <c r="C5" s="15">
        <f>VLOOKUP(A5,'[2]Source Revenue'!$A$2:$E$47,5,0)</f>
        <v>78212787.330636472</v>
      </c>
      <c r="D5" s="16">
        <v>0.20519999999999999</v>
      </c>
      <c r="E5" s="16">
        <v>0.16250000000000001</v>
      </c>
      <c r="F5" s="83">
        <f t="shared" si="0"/>
        <v>-0.20808966861598432</v>
      </c>
      <c r="G5" s="17">
        <f t="shared" si="1"/>
        <v>3339686.019018176</v>
      </c>
      <c r="H5" s="18">
        <f>'[2]3.Readmission Scaling'!$D$5</f>
        <v>-9.2999999999999999E-2</v>
      </c>
      <c r="I5" s="19">
        <f t="shared" si="2"/>
        <v>-0.11508966861598433</v>
      </c>
      <c r="J5" s="70">
        <f>IF(I5&lt;='4e.Readmission Scaling'!$C$16,'4e.Readmission Scaling'!$D$13,IF(I5&gt;='4e.Readmission Scaling'!$C$43,'4e.Readmission Scaling'!$D$43,IF(F5&lt;=H5,'4e.Readmission Scaling'!$D$16/'4e.Readmission Scaling'!$C$16*I5,I5*'4e.Readmission Scaling'!$D$43/'4e.Readmission Scaling'!$C$43)))</f>
        <v>0.01</v>
      </c>
      <c r="K5" s="21">
        <f t="shared" si="3"/>
        <v>782127.87330636475</v>
      </c>
    </row>
    <row r="6" spans="1:11" ht="16.899999999999999" customHeight="1" x14ac:dyDescent="0.25">
      <c r="A6" s="13">
        <v>210040</v>
      </c>
      <c r="B6" s="14" t="s">
        <v>41</v>
      </c>
      <c r="C6" s="15">
        <f>VLOOKUP(A6,'[2]Source Revenue'!$A$2:$E$47,5,0)</f>
        <v>142186717.48751882</v>
      </c>
      <c r="D6" s="16">
        <v>0.16200000000000001</v>
      </c>
      <c r="E6" s="16">
        <v>0.12889999999999999</v>
      </c>
      <c r="F6" s="83">
        <f t="shared" si="0"/>
        <v>-0.20432098765432105</v>
      </c>
      <c r="G6" s="17">
        <f t="shared" si="1"/>
        <v>4706380.3488368746</v>
      </c>
      <c r="H6" s="18">
        <f>'[2]3.Readmission Scaling'!$D$5</f>
        <v>-9.2999999999999999E-2</v>
      </c>
      <c r="I6" s="19">
        <f t="shared" si="2"/>
        <v>-0.11132098765432105</v>
      </c>
      <c r="J6" s="70">
        <f>IF(I6&lt;='4e.Readmission Scaling'!$C$16,'4e.Readmission Scaling'!$D$13,IF(I6&gt;='4e.Readmission Scaling'!$C$43,'4e.Readmission Scaling'!$D$43,IF(F6&lt;=H6,'4e.Readmission Scaling'!$D$16/'4e.Readmission Scaling'!$C$16*I6,I6*'4e.Readmission Scaling'!$D$43/'4e.Readmission Scaling'!$C$43)))</f>
        <v>0.01</v>
      </c>
      <c r="K6" s="21">
        <f t="shared" si="3"/>
        <v>1421867.1748751882</v>
      </c>
    </row>
    <row r="7" spans="1:11" ht="16.899999999999999" customHeight="1" x14ac:dyDescent="0.25">
      <c r="A7" s="13">
        <v>210024</v>
      </c>
      <c r="B7" s="14" t="s">
        <v>29</v>
      </c>
      <c r="C7" s="15">
        <f>VLOOKUP(A7,'[2]Source Revenue'!$A$2:$E$47,5,0)</f>
        <v>242505500.48554313</v>
      </c>
      <c r="D7" s="16">
        <v>0.15640000000000001</v>
      </c>
      <c r="E7" s="16">
        <v>0.12759999999999999</v>
      </c>
      <c r="F7" s="83">
        <f t="shared" si="0"/>
        <v>-0.18414322250639392</v>
      </c>
      <c r="G7" s="17">
        <f t="shared" si="1"/>
        <v>6984158.4139836449</v>
      </c>
      <c r="H7" s="18">
        <f>'[2]3.Readmission Scaling'!$D$5</f>
        <v>-9.2999999999999999E-2</v>
      </c>
      <c r="I7" s="19">
        <f t="shared" si="2"/>
        <v>-9.1143222506393923E-2</v>
      </c>
      <c r="J7" s="70">
        <f>IF(I7&lt;='4e.Readmission Scaling'!$C$16,'4e.Readmission Scaling'!$D$13,IF(I7&gt;='4e.Readmission Scaling'!$C$43,'4e.Readmission Scaling'!$D$43,IF(F7&lt;=H7,'4e.Readmission Scaling'!$D$16/'4e.Readmission Scaling'!$C$16*I7,I7*'4e.Readmission Scaling'!$D$43/'4e.Readmission Scaling'!$C$43)))</f>
        <v>0.01</v>
      </c>
      <c r="K7" s="21">
        <f t="shared" si="3"/>
        <v>2425055.0048554312</v>
      </c>
    </row>
    <row r="8" spans="1:11" ht="16.899999999999999" customHeight="1" x14ac:dyDescent="0.25">
      <c r="A8" s="13">
        <v>210028</v>
      </c>
      <c r="B8" s="14" t="s">
        <v>31</v>
      </c>
      <c r="C8" s="15">
        <f>VLOOKUP(A8,'[2]Source Revenue'!$A$2:$E$47,5,0)</f>
        <v>69520305.288439929</v>
      </c>
      <c r="D8" s="16">
        <v>0.13700000000000001</v>
      </c>
      <c r="E8" s="16">
        <v>0.1145</v>
      </c>
      <c r="F8" s="83">
        <f t="shared" si="0"/>
        <v>-0.16423357664233584</v>
      </c>
      <c r="G8" s="17">
        <f t="shared" si="1"/>
        <v>1564206.8689898991</v>
      </c>
      <c r="H8" s="18">
        <f>'[2]3.Readmission Scaling'!$D$5</f>
        <v>-9.2999999999999999E-2</v>
      </c>
      <c r="I8" s="19">
        <f t="shared" si="2"/>
        <v>-7.1233576642335844E-2</v>
      </c>
      <c r="J8" s="70">
        <f>IF(I8&lt;='4e.Readmission Scaling'!$C$16,'4e.Readmission Scaling'!$D$13,IF(I8&gt;='4e.Readmission Scaling'!$C$43,'4e.Readmission Scaling'!$D$43,IF(F8&lt;=H8,'4e.Readmission Scaling'!$D$16/'4e.Readmission Scaling'!$C$16*I8,I8*'4e.Readmission Scaling'!$D$43/'4e.Readmission Scaling'!$C$43)))</f>
        <v>8.1877674301535468E-3</v>
      </c>
      <c r="K8" s="21">
        <f t="shared" si="3"/>
        <v>569216.09137501987</v>
      </c>
    </row>
    <row r="9" spans="1:11" ht="16.899999999999999" customHeight="1" x14ac:dyDescent="0.25">
      <c r="A9" s="13">
        <v>210008</v>
      </c>
      <c r="B9" s="14" t="s">
        <v>16</v>
      </c>
      <c r="C9" s="15">
        <f>VLOOKUP(A9,'[2]Source Revenue'!$A$2:$E$47,5,0)</f>
        <v>233163593.66479388</v>
      </c>
      <c r="D9" s="16">
        <v>0.157</v>
      </c>
      <c r="E9" s="16">
        <v>0.1328</v>
      </c>
      <c r="F9" s="83">
        <f t="shared" si="0"/>
        <v>-0.154140127388535</v>
      </c>
      <c r="G9" s="17">
        <f t="shared" si="1"/>
        <v>5642558.9666880108</v>
      </c>
      <c r="H9" s="18">
        <f>'[2]3.Readmission Scaling'!$D$5</f>
        <v>-9.2999999999999999E-2</v>
      </c>
      <c r="I9" s="19">
        <f t="shared" si="2"/>
        <v>-6.1140127388534998E-2</v>
      </c>
      <c r="J9" s="70">
        <f>IF(I9&lt;='4e.Readmission Scaling'!$C$16,'4e.Readmission Scaling'!$D$13,IF(I9&gt;='4e.Readmission Scaling'!$C$43,'4e.Readmission Scaling'!$D$43,IF(F9&lt;=H9,'4e.Readmission Scaling'!$D$16/'4e.Readmission Scaling'!$C$16*I9,I9*'4e.Readmission Scaling'!$D$43/'4e.Readmission Scaling'!$C$43)))</f>
        <v>7.0276008492568967E-3</v>
      </c>
      <c r="K9" s="21">
        <f t="shared" si="3"/>
        <v>1638580.6688544955</v>
      </c>
    </row>
    <row r="10" spans="1:11" s="22" customFormat="1" ht="16.899999999999999" customHeight="1" x14ac:dyDescent="0.25">
      <c r="A10" s="13">
        <v>210061</v>
      </c>
      <c r="B10" s="14" t="s">
        <v>53</v>
      </c>
      <c r="C10" s="15">
        <f>VLOOKUP(A10,'[2]Source Revenue'!$A$2:$E$47,5,0)</f>
        <v>38640762.060988352</v>
      </c>
      <c r="D10" s="16">
        <v>0.11559999999999999</v>
      </c>
      <c r="E10" s="16">
        <v>9.9299999999999999E-2</v>
      </c>
      <c r="F10" s="83">
        <f t="shared" si="0"/>
        <v>-0.14100346020761245</v>
      </c>
      <c r="G10" s="17">
        <f t="shared" si="1"/>
        <v>629844.42159411008</v>
      </c>
      <c r="H10" s="18">
        <f>'[2]3.Readmission Scaling'!$D$5</f>
        <v>-9.2999999999999999E-2</v>
      </c>
      <c r="I10" s="19">
        <f t="shared" si="2"/>
        <v>-4.8003460207612453E-2</v>
      </c>
      <c r="J10" s="70">
        <f>IF(I10&lt;='4e.Readmission Scaling'!$C$16,'4e.Readmission Scaling'!$D$13,IF(I10&gt;='4e.Readmission Scaling'!$C$43,'4e.Readmission Scaling'!$D$43,IF(F10&lt;=H10,'4e.Readmission Scaling'!$D$16/'4e.Readmission Scaling'!$C$16*I10,I10*'4e.Readmission Scaling'!$D$43/'4e.Readmission Scaling'!$C$43)))</f>
        <v>5.5176391043232709E-3</v>
      </c>
      <c r="K10" s="21">
        <f t="shared" si="3"/>
        <v>213205.7797685604</v>
      </c>
    </row>
    <row r="11" spans="1:11" ht="16.899999999999999" customHeight="1" x14ac:dyDescent="0.25">
      <c r="A11" s="13">
        <v>210006</v>
      </c>
      <c r="B11" s="14" t="s">
        <v>15</v>
      </c>
      <c r="C11" s="15">
        <f>VLOOKUP(A11,'[2]Source Revenue'!$A$2:$E$47,5,0)</f>
        <v>47089618.293410309</v>
      </c>
      <c r="D11" s="16">
        <v>0.1232</v>
      </c>
      <c r="E11" s="16">
        <v>0.10589999999999999</v>
      </c>
      <c r="F11" s="83">
        <f t="shared" si="0"/>
        <v>-0.14042207792207795</v>
      </c>
      <c r="G11" s="17">
        <f t="shared" si="1"/>
        <v>814650.39647599857</v>
      </c>
      <c r="H11" s="18">
        <f>'[2]3.Readmission Scaling'!$D$5</f>
        <v>-9.2999999999999999E-2</v>
      </c>
      <c r="I11" s="19">
        <f t="shared" si="2"/>
        <v>-4.7422077922077949E-2</v>
      </c>
      <c r="J11" s="70">
        <f>IF(I11&lt;='4e.Readmission Scaling'!$C$16,'4e.Readmission Scaling'!$D$13,IF(I11&gt;='4e.Readmission Scaling'!$C$43,'4e.Readmission Scaling'!$D$43,IF(F11&lt;=H11,'4e.Readmission Scaling'!$D$16/'4e.Readmission Scaling'!$C$16*I11,I11*'4e.Readmission Scaling'!$D$43/'4e.Readmission Scaling'!$C$43)))</f>
        <v>5.450813554261834E-3</v>
      </c>
      <c r="K11" s="21">
        <f t="shared" si="3"/>
        <v>256676.72965873693</v>
      </c>
    </row>
    <row r="12" spans="1:11" ht="16.899999999999999" customHeight="1" x14ac:dyDescent="0.25">
      <c r="A12" s="13">
        <v>210056</v>
      </c>
      <c r="B12" s="14" t="s">
        <v>49</v>
      </c>
      <c r="C12" s="15">
        <f>VLOOKUP(A12,'[2]Source Revenue'!$A$2:$E$47,5,0)</f>
        <v>180861011.49427712</v>
      </c>
      <c r="D12" s="16">
        <v>0.14849999999999999</v>
      </c>
      <c r="E12" s="16">
        <v>0.1295</v>
      </c>
      <c r="F12" s="83">
        <f t="shared" si="0"/>
        <v>-0.12794612794612792</v>
      </c>
      <c r="G12" s="17">
        <f t="shared" si="1"/>
        <v>3436359.2183912643</v>
      </c>
      <c r="H12" s="18">
        <f>'[2]3.Readmission Scaling'!$D$5</f>
        <v>-9.2999999999999999E-2</v>
      </c>
      <c r="I12" s="19">
        <f t="shared" si="2"/>
        <v>-3.494612794612792E-2</v>
      </c>
      <c r="J12" s="70">
        <f>IF(I12&lt;='4e.Readmission Scaling'!$C$16,'4e.Readmission Scaling'!$D$13,IF(I12&gt;='4e.Readmission Scaling'!$C$43,'4e.Readmission Scaling'!$D$43,IF(F12&lt;=H12,'4e.Readmission Scaling'!$D$16/'4e.Readmission Scaling'!$C$16*I12,I12*'4e.Readmission Scaling'!$D$43/'4e.Readmission Scaling'!$C$43)))</f>
        <v>4.0167963156468875E-3</v>
      </c>
      <c r="K12" s="21">
        <f t="shared" si="3"/>
        <v>726481.84461438167</v>
      </c>
    </row>
    <row r="13" spans="1:11" ht="16.899999999999999" customHeight="1" x14ac:dyDescent="0.25">
      <c r="A13" s="13">
        <v>210039</v>
      </c>
      <c r="B13" s="14" t="s">
        <v>40</v>
      </c>
      <c r="C13" s="15">
        <f>VLOOKUP(A13,'[2]Source Revenue'!$A$2:$E$47,5,0)</f>
        <v>67385286.839919657</v>
      </c>
      <c r="D13" s="16">
        <v>0.1082</v>
      </c>
      <c r="E13" s="16">
        <v>9.4899999999999998E-2</v>
      </c>
      <c r="F13" s="83">
        <f t="shared" si="0"/>
        <v>-0.12292051756007394</v>
      </c>
      <c r="G13" s="17">
        <f t="shared" si="1"/>
        <v>896224.3149709315</v>
      </c>
      <c r="H13" s="18">
        <f>'[2]3.Readmission Scaling'!$D$5</f>
        <v>-9.2999999999999999E-2</v>
      </c>
      <c r="I13" s="19">
        <f t="shared" si="2"/>
        <v>-2.9920517560073939E-2</v>
      </c>
      <c r="J13" s="70">
        <f>IF(I13&lt;='4e.Readmission Scaling'!$C$16,'4e.Readmission Scaling'!$D$13,IF(I13&gt;='4e.Readmission Scaling'!$C$43,'4e.Readmission Scaling'!$D$43,IF(F13&lt;=H13,'4e.Readmission Scaling'!$D$16/'4e.Readmission Scaling'!$C$16*I13,I13*'4e.Readmission Scaling'!$D$43/'4e.Readmission Scaling'!$C$43)))</f>
        <v>3.4391399494337863E-3</v>
      </c>
      <c r="K13" s="21">
        <f t="shared" si="3"/>
        <v>231747.43197522248</v>
      </c>
    </row>
    <row r="14" spans="1:11" ht="16.899999999999999" customHeight="1" x14ac:dyDescent="0.25">
      <c r="A14" s="13">
        <v>210015</v>
      </c>
      <c r="B14" s="14" t="s">
        <v>22</v>
      </c>
      <c r="C14" s="15">
        <f>VLOOKUP(A14,'[2]Source Revenue'!$A$2:$E$47,5,0)</f>
        <v>285691170.35922825</v>
      </c>
      <c r="D14" s="16">
        <v>0.1416</v>
      </c>
      <c r="E14" s="16">
        <v>0.12479999999999999</v>
      </c>
      <c r="F14" s="83">
        <f t="shared" si="0"/>
        <v>-0.11864406779661019</v>
      </c>
      <c r="G14" s="17">
        <f t="shared" si="1"/>
        <v>4799611.662035035</v>
      </c>
      <c r="H14" s="18">
        <f>'[2]3.Readmission Scaling'!$D$5</f>
        <v>-9.2999999999999999E-2</v>
      </c>
      <c r="I14" s="19">
        <f t="shared" si="2"/>
        <v>-2.5644067796610187E-2</v>
      </c>
      <c r="J14" s="70">
        <f>IF(I14&lt;='4e.Readmission Scaling'!$C$16,'4e.Readmission Scaling'!$D$13,IF(I14&gt;='4e.Readmission Scaling'!$C$43,'4e.Readmission Scaling'!$D$43,IF(F14&lt;=H14,'4e.Readmission Scaling'!$D$16/'4e.Readmission Scaling'!$C$16*I14,I14*'4e.Readmission Scaling'!$D$43/'4e.Readmission Scaling'!$C$43)))</f>
        <v>2.9475939996103668E-3</v>
      </c>
      <c r="K14" s="21">
        <f t="shared" si="3"/>
        <v>842101.57949252427</v>
      </c>
    </row>
    <row r="15" spans="1:11" ht="16.899999999999999" customHeight="1" x14ac:dyDescent="0.25">
      <c r="A15" s="13">
        <v>210060</v>
      </c>
      <c r="B15" s="14" t="s">
        <v>52</v>
      </c>
      <c r="C15" s="15">
        <f>VLOOKUP(A15,'[2]Source Revenue'!$A$2:$E$47,5,0)</f>
        <v>17776133.449990414</v>
      </c>
      <c r="D15" s="16">
        <v>0.13059999999999999</v>
      </c>
      <c r="E15" s="16">
        <v>0.1157</v>
      </c>
      <c r="F15" s="83">
        <f t="shared" si="0"/>
        <v>-0.11408882082695249</v>
      </c>
      <c r="G15" s="17">
        <f t="shared" si="1"/>
        <v>264864.38840485708</v>
      </c>
      <c r="H15" s="18">
        <f>'[2]3.Readmission Scaling'!$D$5</f>
        <v>-9.2999999999999999E-2</v>
      </c>
      <c r="I15" s="19">
        <f t="shared" si="2"/>
        <v>-2.1088820826952487E-2</v>
      </c>
      <c r="J15" s="70">
        <f>IF(I15&lt;='4e.Readmission Scaling'!$C$16,'4e.Readmission Scaling'!$D$13,IF(I15&gt;='4e.Readmission Scaling'!$C$43,'4e.Readmission Scaling'!$D$43,IF(F15&lt;=H15,'4e.Readmission Scaling'!$D$16/'4e.Readmission Scaling'!$C$16*I15,I15*'4e.Readmission Scaling'!$D$43/'4e.Readmission Scaling'!$C$43)))</f>
        <v>2.4240023939025848E-3</v>
      </c>
      <c r="K15" s="21">
        <f t="shared" si="3"/>
        <v>43089.390037108577</v>
      </c>
    </row>
    <row r="16" spans="1:11" ht="16.899999999999999" customHeight="1" x14ac:dyDescent="0.25">
      <c r="A16" s="13">
        <v>210012</v>
      </c>
      <c r="B16" s="14" t="s">
        <v>20</v>
      </c>
      <c r="C16" s="15">
        <f>VLOOKUP(A16,'[2]Source Revenue'!$A$2:$E$47,5,0)</f>
        <v>429154678.73181057</v>
      </c>
      <c r="D16" s="16">
        <v>0.15010000000000001</v>
      </c>
      <c r="E16" s="16">
        <v>0.13350000000000001</v>
      </c>
      <c r="F16" s="83">
        <f t="shared" si="0"/>
        <v>-0.11059293804130577</v>
      </c>
      <c r="G16" s="17">
        <f t="shared" si="1"/>
        <v>7123967.666948054</v>
      </c>
      <c r="H16" s="18">
        <f>'[2]3.Readmission Scaling'!$D$5</f>
        <v>-9.2999999999999999E-2</v>
      </c>
      <c r="I16" s="19">
        <f t="shared" si="2"/>
        <v>-1.7592938041305767E-2</v>
      </c>
      <c r="J16" s="70">
        <f>IF(I16&lt;='4e.Readmission Scaling'!$C$16,'4e.Readmission Scaling'!$D$13,IF(I16&gt;='4e.Readmission Scaling'!$C$43,'4e.Readmission Scaling'!$D$43,IF(F16&lt;=H16,'4e.Readmission Scaling'!$D$16/'4e.Readmission Scaling'!$C$16*I16,I16*'4e.Readmission Scaling'!$D$43/'4e.Readmission Scaling'!$C$43)))</f>
        <v>2.0221767863569848E-3</v>
      </c>
      <c r="K16" s="21">
        <f t="shared" si="3"/>
        <v>867826.62908795697</v>
      </c>
    </row>
    <row r="17" spans="1:11" ht="16.899999999999999" customHeight="1" x14ac:dyDescent="0.25">
      <c r="A17" s="13">
        <v>210035</v>
      </c>
      <c r="B17" s="14" t="s">
        <v>37</v>
      </c>
      <c r="C17" s="15">
        <f>VLOOKUP(A17,'[2]Source Revenue'!$A$2:$E$47,5,0)</f>
        <v>76338049.290417254</v>
      </c>
      <c r="D17" s="16">
        <v>0.12909999999999999</v>
      </c>
      <c r="E17" s="16">
        <v>0.1153</v>
      </c>
      <c r="F17" s="83">
        <f t="shared" si="0"/>
        <v>-0.10689388071262584</v>
      </c>
      <c r="G17" s="17">
        <f t="shared" si="1"/>
        <v>1053465.0802077577</v>
      </c>
      <c r="H17" s="18">
        <f>'[2]3.Readmission Scaling'!$D$5</f>
        <v>-9.2999999999999999E-2</v>
      </c>
      <c r="I17" s="19">
        <f t="shared" si="2"/>
        <v>-1.3893880712625845E-2</v>
      </c>
      <c r="J17" s="70">
        <f>IF(I17&lt;='4e.Readmission Scaling'!$C$16,'4e.Readmission Scaling'!$D$13,IF(I17&gt;='4e.Readmission Scaling'!$C$43,'4e.Readmission Scaling'!$D$43,IF(F17&lt;=H17,'4e.Readmission Scaling'!$D$16/'4e.Readmission Scaling'!$C$16*I17,I17*'4e.Readmission Scaling'!$D$43/'4e.Readmission Scaling'!$C$43)))</f>
        <v>1.596997783060442E-3</v>
      </c>
      <c r="K17" s="21">
        <f t="shared" si="3"/>
        <v>121911.6954799551</v>
      </c>
    </row>
    <row r="18" spans="1:11" ht="16.899999999999999" customHeight="1" x14ac:dyDescent="0.25">
      <c r="A18" s="13">
        <v>210063</v>
      </c>
      <c r="B18" s="14" t="s">
        <v>55</v>
      </c>
      <c r="C18" s="15">
        <f>VLOOKUP(A18,'[2]Source Revenue'!$A$2:$E$47,5,0)</f>
        <v>216335127.85977465</v>
      </c>
      <c r="D18" s="16">
        <v>0.12920000000000001</v>
      </c>
      <c r="E18" s="16">
        <v>0.11650000000000001</v>
      </c>
      <c r="F18" s="83">
        <f t="shared" si="0"/>
        <v>-9.8297213622291046E-2</v>
      </c>
      <c r="G18" s="17">
        <f t="shared" si="1"/>
        <v>2747456.1238191393</v>
      </c>
      <c r="H18" s="18">
        <f>'[2]3.Readmission Scaling'!$D$5</f>
        <v>-9.2999999999999999E-2</v>
      </c>
      <c r="I18" s="19">
        <f t="shared" si="2"/>
        <v>-5.2972136222910471E-3</v>
      </c>
      <c r="J18" s="70">
        <f>IF(I18&lt;='4e.Readmission Scaling'!$C$16,'4e.Readmission Scaling'!$D$13,IF(I18&gt;='4e.Readmission Scaling'!$C$43,'4e.Readmission Scaling'!$D$43,IF(F18&lt;=H18,'4e.Readmission Scaling'!$D$16/'4e.Readmission Scaling'!$C$16*I18,I18*'4e.Readmission Scaling'!$D$43/'4e.Readmission Scaling'!$C$43)))</f>
        <v>6.0887512899897094E-4</v>
      </c>
      <c r="K18" s="21">
        <f t="shared" si="3"/>
        <v>131721.07888262917</v>
      </c>
    </row>
    <row r="19" spans="1:11" ht="16.899999999999999" customHeight="1" x14ac:dyDescent="0.25">
      <c r="A19" s="13">
        <v>210002</v>
      </c>
      <c r="B19" s="14" t="s">
        <v>11</v>
      </c>
      <c r="C19" s="15">
        <f>VLOOKUP(A19,'[2]Source Revenue'!$A$2:$E$47,5,0)</f>
        <v>863843448.60398436</v>
      </c>
      <c r="D19" s="16">
        <v>0.1507</v>
      </c>
      <c r="E19" s="16">
        <v>0.13730000000000001</v>
      </c>
      <c r="F19" s="83">
        <f t="shared" si="0"/>
        <v>-8.8918380889183801E-2</v>
      </c>
      <c r="G19" s="17">
        <f t="shared" si="1"/>
        <v>11575502.211293388</v>
      </c>
      <c r="H19" s="18">
        <f>'[2]3.Readmission Scaling'!$D$5</f>
        <v>-9.2999999999999999E-2</v>
      </c>
      <c r="I19" s="19">
        <f t="shared" si="2"/>
        <v>4.0816191108161981E-3</v>
      </c>
      <c r="J19" s="70">
        <f>IF(I19&lt;='4e.Readmission Scaling'!$C$16,'4e.Readmission Scaling'!$D$13,IF(I19&gt;='4e.Readmission Scaling'!$C$43,'4e.Readmission Scaling'!$D$43,IF(F19&lt;=H19,'4e.Readmission Scaling'!$D$16/'4e.Readmission Scaling'!$C$16*I19,I19*'4e.Readmission Scaling'!$D$43/'4e.Readmission Scaling'!$C$43)))</f>
        <v>-4.4607859134603251E-4</v>
      </c>
      <c r="K19" s="20">
        <f t="shared" si="3"/>
        <v>-385342.06869676418</v>
      </c>
    </row>
    <row r="20" spans="1:11" ht="16.899999999999999" customHeight="1" x14ac:dyDescent="0.25">
      <c r="A20" s="13">
        <v>210043</v>
      </c>
      <c r="B20" s="14" t="s">
        <v>42</v>
      </c>
      <c r="C20" s="15">
        <f>VLOOKUP(A20,'[2]Source Revenue'!$A$2:$E$47,5,0)</f>
        <v>223155125.99975017</v>
      </c>
      <c r="D20" s="16">
        <v>0.1537</v>
      </c>
      <c r="E20" s="16">
        <v>0.14019999999999999</v>
      </c>
      <c r="F20" s="83">
        <f t="shared" si="0"/>
        <v>-8.783344176968122E-2</v>
      </c>
      <c r="G20" s="17">
        <f t="shared" si="1"/>
        <v>3012594.200996628</v>
      </c>
      <c r="H20" s="18">
        <f>'[2]3.Readmission Scaling'!$D$5</f>
        <v>-9.2999999999999999E-2</v>
      </c>
      <c r="I20" s="19">
        <f t="shared" si="2"/>
        <v>5.1665582303187796E-3</v>
      </c>
      <c r="J20" s="70">
        <f>IF(I20&lt;='4e.Readmission Scaling'!$C$16,'4e.Readmission Scaling'!$D$13,IF(I20&gt;='4e.Readmission Scaling'!$C$43,'4e.Readmission Scaling'!$D$43,IF(F20&lt;=H20,'4e.Readmission Scaling'!$D$16/'4e.Readmission Scaling'!$C$16*I20,I20*'4e.Readmission Scaling'!$D$43/'4e.Readmission Scaling'!$C$43)))</f>
        <v>-5.6465117271243485E-4</v>
      </c>
      <c r="K20" s="20">
        <f t="shared" si="3"/>
        <v>-126004.80359255009</v>
      </c>
    </row>
    <row r="21" spans="1:11" ht="16.899999999999999" customHeight="1" x14ac:dyDescent="0.25">
      <c r="A21" s="13">
        <v>210038</v>
      </c>
      <c r="B21" s="14" t="s">
        <v>39</v>
      </c>
      <c r="C21" s="15">
        <f>VLOOKUP(A21,'[2]Source Revenue'!$A$2:$E$47,5,0)</f>
        <v>133787810.98689511</v>
      </c>
      <c r="D21" s="16">
        <v>0.1774</v>
      </c>
      <c r="E21" s="16">
        <v>0.16259999999999999</v>
      </c>
      <c r="F21" s="83">
        <f t="shared" si="0"/>
        <v>-8.3427282976324735E-2</v>
      </c>
      <c r="G21" s="17">
        <f t="shared" si="1"/>
        <v>1980059.6026060488</v>
      </c>
      <c r="H21" s="18">
        <f>'[2]3.Readmission Scaling'!$D$5</f>
        <v>-9.2999999999999999E-2</v>
      </c>
      <c r="I21" s="19">
        <f t="shared" si="2"/>
        <v>9.5727170236752646E-3</v>
      </c>
      <c r="J21" s="70">
        <f>IF(I21&lt;='4e.Readmission Scaling'!$C$16,'4e.Readmission Scaling'!$D$13,IF(I21&gt;='4e.Readmission Scaling'!$C$43,'4e.Readmission Scaling'!$D$43,IF(F21&lt;=H21,'4e.Readmission Scaling'!$D$16/'4e.Readmission Scaling'!$C$16*I21,I21*'4e.Readmission Scaling'!$D$43/'4e.Readmission Scaling'!$C$43)))</f>
        <v>-1.0461985818224333E-3</v>
      </c>
      <c r="K21" s="20">
        <f t="shared" si="3"/>
        <v>-139968.61811961743</v>
      </c>
    </row>
    <row r="22" spans="1:11" ht="16.899999999999999" customHeight="1" x14ac:dyDescent="0.25">
      <c r="A22" s="13">
        <v>210011</v>
      </c>
      <c r="B22" s="14" t="s">
        <v>19</v>
      </c>
      <c r="C22" s="15">
        <f>VLOOKUP(A22,'[2]Source Revenue'!$A$2:$E$47,5,0)</f>
        <v>239121555.83864471</v>
      </c>
      <c r="D22" s="16">
        <v>0.14510000000000001</v>
      </c>
      <c r="E22" s="16">
        <v>0.1331</v>
      </c>
      <c r="F22" s="83">
        <f t="shared" si="0"/>
        <v>-8.2701585113714726E-2</v>
      </c>
      <c r="G22" s="17">
        <f t="shared" si="1"/>
        <v>2869458.6700637382</v>
      </c>
      <c r="H22" s="18">
        <f>'[2]3.Readmission Scaling'!$D$5</f>
        <v>-9.2999999999999999E-2</v>
      </c>
      <c r="I22" s="19">
        <f t="shared" si="2"/>
        <v>1.0298414886285273E-2</v>
      </c>
      <c r="J22" s="70">
        <f>IF(I22&lt;='4e.Readmission Scaling'!$C$16,'4e.Readmission Scaling'!$D$13,IF(I22&gt;='4e.Readmission Scaling'!$C$43,'4e.Readmission Scaling'!$D$43,IF(F22&lt;=H22,'4e.Readmission Scaling'!$D$16/'4e.Readmission Scaling'!$C$16*I22,I22*'4e.Readmission Scaling'!$D$43/'4e.Readmission Scaling'!$C$43)))</f>
        <v>-1.1255098236377346E-3</v>
      </c>
      <c r="K22" s="20">
        <f t="shared" si="3"/>
        <v>-269133.66013993375</v>
      </c>
    </row>
    <row r="23" spans="1:11" ht="16.899999999999999" customHeight="1" x14ac:dyDescent="0.25">
      <c r="A23" s="13">
        <v>210029</v>
      </c>
      <c r="B23" s="14" t="s">
        <v>32</v>
      </c>
      <c r="C23" s="15">
        <f>VLOOKUP(A23,'[2]Source Revenue'!$A$2:$E$47,5,0)</f>
        <v>356396901.46731883</v>
      </c>
      <c r="D23" s="16">
        <v>0.16270000000000001</v>
      </c>
      <c r="E23" s="16">
        <v>0.14979999999999999</v>
      </c>
      <c r="F23" s="83">
        <f t="shared" si="0"/>
        <v>-7.9287031346035763E-2</v>
      </c>
      <c r="G23" s="17">
        <f t="shared" si="1"/>
        <v>4597520.0289284205</v>
      </c>
      <c r="H23" s="18">
        <f>'[2]3.Readmission Scaling'!$D$5</f>
        <v>-9.2999999999999999E-2</v>
      </c>
      <c r="I23" s="19">
        <f t="shared" si="2"/>
        <v>1.3712968653964236E-2</v>
      </c>
      <c r="J23" s="70">
        <f>IF(I23&lt;='4e.Readmission Scaling'!$C$16,'4e.Readmission Scaling'!$D$13,IF(I23&gt;='4e.Readmission Scaling'!$C$43,'4e.Readmission Scaling'!$D$43,IF(F23&lt;=H23,'4e.Readmission Scaling'!$D$16/'4e.Readmission Scaling'!$C$16*I23,I23*'4e.Readmission Scaling'!$D$43/'4e.Readmission Scaling'!$C$43)))</f>
        <v>-1.4986850987939054E-3</v>
      </c>
      <c r="K23" s="20">
        <f t="shared" si="3"/>
        <v>-534126.72548539052</v>
      </c>
    </row>
    <row r="24" spans="1:11" ht="16.899999999999999" customHeight="1" x14ac:dyDescent="0.25">
      <c r="A24" s="13">
        <v>210049</v>
      </c>
      <c r="B24" s="14" t="s">
        <v>46</v>
      </c>
      <c r="C24" s="15">
        <f>VLOOKUP(A24,'[2]Source Revenue'!$A$2:$E$47,5,0)</f>
        <v>148917095.66517001</v>
      </c>
      <c r="D24" s="16">
        <v>0.12479999999999999</v>
      </c>
      <c r="E24" s="16">
        <v>0.1171</v>
      </c>
      <c r="F24" s="83">
        <f t="shared" si="0"/>
        <v>-6.1698717948717952E-2</v>
      </c>
      <c r="G24" s="17">
        <f t="shared" si="1"/>
        <v>1146661.6366218091</v>
      </c>
      <c r="H24" s="18">
        <f>'[2]3.Readmission Scaling'!$D$5</f>
        <v>-9.2999999999999999E-2</v>
      </c>
      <c r="I24" s="19">
        <f t="shared" si="2"/>
        <v>3.1301282051282048E-2</v>
      </c>
      <c r="J24" s="70">
        <f>IF(I24&lt;='4e.Readmission Scaling'!$C$16,'4e.Readmission Scaling'!$D$13,IF(I24&gt;='4e.Readmission Scaling'!$C$43,'4e.Readmission Scaling'!$D$43,IF(F24&lt;=H24,'4e.Readmission Scaling'!$D$16/'4e.Readmission Scaling'!$C$16*I24,I24*'4e.Readmission Scaling'!$D$43/'4e.Readmission Scaling'!$C$43)))</f>
        <v>-3.4209051422166171E-3</v>
      </c>
      <c r="K24" s="20">
        <f t="shared" si="3"/>
        <v>-509431.25832494401</v>
      </c>
    </row>
    <row r="25" spans="1:11" ht="16.899999999999999" customHeight="1" x14ac:dyDescent="0.25">
      <c r="A25" s="13">
        <v>210009</v>
      </c>
      <c r="B25" s="14" t="s">
        <v>17</v>
      </c>
      <c r="C25" s="15">
        <f>VLOOKUP(A25,'[2]Source Revenue'!$A$2:$E$47,5,0)</f>
        <v>1292515919.3162181</v>
      </c>
      <c r="D25" s="16">
        <v>0.15329999999999999</v>
      </c>
      <c r="E25" s="16">
        <v>0.14430000000000001</v>
      </c>
      <c r="F25" s="85">
        <f t="shared" si="0"/>
        <v>-5.870841487279832E-2</v>
      </c>
      <c r="G25" s="17">
        <f t="shared" si="1"/>
        <v>11632643.273845939</v>
      </c>
      <c r="H25" s="18">
        <f>'[2]3.Readmission Scaling'!$D$5</f>
        <v>-9.2999999999999999E-2</v>
      </c>
      <c r="I25" s="19">
        <f t="shared" si="2"/>
        <v>3.4291585127201679E-2</v>
      </c>
      <c r="J25" s="70">
        <f>IF(I25&lt;='4e.Readmission Scaling'!$C$16,'4e.Readmission Scaling'!$D$13,IF(I25&gt;='4e.Readmission Scaling'!$C$43,'4e.Readmission Scaling'!$D$43,IF(F25&lt;=H25,'4e.Readmission Scaling'!$D$16/'4e.Readmission Scaling'!$C$16*I25,I25*'4e.Readmission Scaling'!$D$43/'4e.Readmission Scaling'!$C$43)))</f>
        <v>-3.7477142215520958E-3</v>
      </c>
      <c r="K25" s="20">
        <f t="shared" si="3"/>
        <v>-4843980.2924038721</v>
      </c>
    </row>
    <row r="26" spans="1:11" ht="16.899999999999999" customHeight="1" x14ac:dyDescent="0.25">
      <c r="A26" s="13">
        <v>210027</v>
      </c>
      <c r="B26" s="14" t="s">
        <v>30</v>
      </c>
      <c r="C26" s="15">
        <f>VLOOKUP(A26,'[2]Source Revenue'!$A$2:$E$47,5,0)</f>
        <v>184484265.97300443</v>
      </c>
      <c r="D26" s="16">
        <v>0.13769999999999999</v>
      </c>
      <c r="E26" s="16">
        <v>0.13100000000000001</v>
      </c>
      <c r="F26" s="83">
        <f t="shared" si="0"/>
        <v>-4.865649963689167E-2</v>
      </c>
      <c r="G26" s="17">
        <f t="shared" si="1"/>
        <v>1236044.5820191265</v>
      </c>
      <c r="H26" s="18">
        <f>'[2]3.Readmission Scaling'!$D$5</f>
        <v>-9.2999999999999999E-2</v>
      </c>
      <c r="I26" s="19">
        <f t="shared" si="2"/>
        <v>4.4343500363108329E-2</v>
      </c>
      <c r="J26" s="70">
        <f>IF(I26&lt;='4e.Readmission Scaling'!$C$16,'4e.Readmission Scaling'!$D$13,IF(I26&gt;='4e.Readmission Scaling'!$C$43,'4e.Readmission Scaling'!$D$43,IF(F26&lt;=H26,'4e.Readmission Scaling'!$D$16/'4e.Readmission Scaling'!$C$16*I26,I26*'4e.Readmission Scaling'!$D$43/'4e.Readmission Scaling'!$C$43)))</f>
        <v>-4.846284192689434E-3</v>
      </c>
      <c r="K26" s="20">
        <f t="shared" si="3"/>
        <v>-894063.18198488455</v>
      </c>
    </row>
    <row r="27" spans="1:11" ht="16.899999999999999" customHeight="1" x14ac:dyDescent="0.25">
      <c r="A27" s="13">
        <v>210023</v>
      </c>
      <c r="B27" s="14" t="s">
        <v>28</v>
      </c>
      <c r="C27" s="15">
        <f>VLOOKUP(A27,'[2]Source Revenue'!$A$2:$E$47,5,0)</f>
        <v>310117074.81392145</v>
      </c>
      <c r="D27" s="16">
        <v>0.128</v>
      </c>
      <c r="E27" s="16">
        <v>0.12189999999999999</v>
      </c>
      <c r="F27" s="83">
        <f t="shared" si="0"/>
        <v>-4.7656250000000067E-2</v>
      </c>
      <c r="G27" s="17">
        <f t="shared" si="1"/>
        <v>1891714.1563649236</v>
      </c>
      <c r="H27" s="18">
        <f>'[2]3.Readmission Scaling'!$D$5</f>
        <v>-9.2999999999999999E-2</v>
      </c>
      <c r="I27" s="19">
        <f t="shared" si="2"/>
        <v>4.5343749999999933E-2</v>
      </c>
      <c r="J27" s="70">
        <f>IF(I27&lt;='4e.Readmission Scaling'!$C$16,'4e.Readmission Scaling'!$D$13,IF(I27&gt;='4e.Readmission Scaling'!$C$43,'4e.Readmission Scaling'!$D$43,IF(F27&lt;=H27,'4e.Readmission Scaling'!$D$16/'4e.Readmission Scaling'!$C$16*I27,I27*'4e.Readmission Scaling'!$D$43/'4e.Readmission Scaling'!$C$43)))</f>
        <v>-4.9556010928961669E-3</v>
      </c>
      <c r="K27" s="20">
        <f t="shared" si="3"/>
        <v>-1536816.5148736315</v>
      </c>
    </row>
    <row r="28" spans="1:11" ht="16.899999999999999" customHeight="1" x14ac:dyDescent="0.25">
      <c r="A28" s="13">
        <v>210034</v>
      </c>
      <c r="B28" s="14" t="s">
        <v>36</v>
      </c>
      <c r="C28" s="15">
        <f>VLOOKUP(A28,'[2]Source Revenue'!$A$2:$E$47,5,0)</f>
        <v>124002219.66514386</v>
      </c>
      <c r="D28" s="16">
        <v>0.1406</v>
      </c>
      <c r="E28" s="16">
        <v>0.13389999999999999</v>
      </c>
      <c r="F28" s="83">
        <f t="shared" si="0"/>
        <v>-4.7652916073968821E-2</v>
      </c>
      <c r="G28" s="17">
        <f t="shared" si="1"/>
        <v>830814.87175646599</v>
      </c>
      <c r="H28" s="18">
        <f>'[2]3.Readmission Scaling'!$D$5</f>
        <v>-9.2999999999999999E-2</v>
      </c>
      <c r="I28" s="19">
        <f t="shared" si="2"/>
        <v>4.5347083926031179E-2</v>
      </c>
      <c r="J28" s="70">
        <f>IF(I28&lt;='4e.Readmission Scaling'!$C$16,'4e.Readmission Scaling'!$D$13,IF(I28&gt;='4e.Readmission Scaling'!$C$43,'4e.Readmission Scaling'!$D$43,IF(F28&lt;=H28,'4e.Readmission Scaling'!$D$16/'4e.Readmission Scaling'!$C$16*I28,I28*'4e.Readmission Scaling'!$D$43/'4e.Readmission Scaling'!$C$43)))</f>
        <v>-4.9559654563968497E-3</v>
      </c>
      <c r="K28" s="20">
        <f t="shared" si="3"/>
        <v>-614550.71717698709</v>
      </c>
    </row>
    <row r="29" spans="1:11" ht="16.899999999999999" customHeight="1" x14ac:dyDescent="0.25">
      <c r="A29" s="13">
        <v>210022</v>
      </c>
      <c r="B29" s="14" t="s">
        <v>27</v>
      </c>
      <c r="C29" s="15">
        <f>VLOOKUP(A29,'[2]Source Revenue'!$A$2:$E$47,5,0)</f>
        <v>181410188.33315492</v>
      </c>
      <c r="D29" s="16">
        <v>0.1208</v>
      </c>
      <c r="E29" s="16">
        <v>0.11509999999999999</v>
      </c>
      <c r="F29" s="83">
        <f t="shared" si="0"/>
        <v>-4.7185430463576261E-2</v>
      </c>
      <c r="G29" s="17">
        <f t="shared" si="1"/>
        <v>1034038.0734989854</v>
      </c>
      <c r="H29" s="18">
        <f>'[2]3.Readmission Scaling'!$D$5</f>
        <v>-9.2999999999999999E-2</v>
      </c>
      <c r="I29" s="19">
        <f t="shared" si="2"/>
        <v>4.5814569536423738E-2</v>
      </c>
      <c r="J29" s="70">
        <f>IF(I29&lt;='4e.Readmission Scaling'!$C$16,'4e.Readmission Scaling'!$D$13,IF(I29&gt;='4e.Readmission Scaling'!$C$43,'4e.Readmission Scaling'!$D$43,IF(F29&lt;=H29,'4e.Readmission Scaling'!$D$16/'4e.Readmission Scaling'!$C$16*I29,I29*'4e.Readmission Scaling'!$D$43/'4e.Readmission Scaling'!$C$43)))</f>
        <v>-5.0070567799370205E-3</v>
      </c>
      <c r="K29" s="20">
        <f t="shared" si="3"/>
        <v>-908331.1134431751</v>
      </c>
    </row>
    <row r="30" spans="1:11" ht="16.899999999999999" customHeight="1" x14ac:dyDescent="0.25">
      <c r="A30" s="13">
        <v>210051</v>
      </c>
      <c r="B30" s="14" t="s">
        <v>47</v>
      </c>
      <c r="C30" s="15">
        <f>VLOOKUP(A30,'[2]Source Revenue'!$A$2:$E$47,5,0)</f>
        <v>136225390.68992713</v>
      </c>
      <c r="D30" s="16">
        <v>0.1333</v>
      </c>
      <c r="E30" s="16">
        <v>0.1273</v>
      </c>
      <c r="F30" s="83">
        <f t="shared" si="0"/>
        <v>-4.5011252813203395E-2</v>
      </c>
      <c r="G30" s="17">
        <f t="shared" si="1"/>
        <v>817352.34413956455</v>
      </c>
      <c r="H30" s="18">
        <f>'[2]3.Readmission Scaling'!$D$5</f>
        <v>-9.2999999999999999E-2</v>
      </c>
      <c r="I30" s="19">
        <f t="shared" si="2"/>
        <v>4.7988747186796604E-2</v>
      </c>
      <c r="J30" s="70">
        <f>IF(I30&lt;='4e.Readmission Scaling'!$C$16,'4e.Readmission Scaling'!$D$13,IF(I30&gt;='4e.Readmission Scaling'!$C$43,'4e.Readmission Scaling'!$D$43,IF(F30&lt;=H30,'4e.Readmission Scaling'!$D$16/'4e.Readmission Scaling'!$C$16*I30,I30*'4e.Readmission Scaling'!$D$43/'4e.Readmission Scaling'!$C$43)))</f>
        <v>-5.244671823693617E-3</v>
      </c>
      <c r="K30" s="20">
        <f t="shared" si="3"/>
        <v>-714457.46822311555</v>
      </c>
    </row>
    <row r="31" spans="1:11" ht="16.899999999999999" customHeight="1" x14ac:dyDescent="0.25">
      <c r="A31" s="13">
        <v>210018</v>
      </c>
      <c r="B31" s="14" t="s">
        <v>25</v>
      </c>
      <c r="C31" s="15">
        <f>VLOOKUP(A31,'[2]Source Revenue'!$A$2:$E$47,5,0)</f>
        <v>87652208.15841648</v>
      </c>
      <c r="D31" s="16">
        <v>0.13350000000000001</v>
      </c>
      <c r="E31" s="16">
        <v>0.1278</v>
      </c>
      <c r="F31" s="84">
        <f t="shared" si="0"/>
        <v>-4.2696629213483273E-2</v>
      </c>
      <c r="G31" s="17">
        <f t="shared" si="1"/>
        <v>499617.58650297543</v>
      </c>
      <c r="H31" s="18">
        <f>'[2]3.Readmission Scaling'!$D$5</f>
        <v>-9.2999999999999999E-2</v>
      </c>
      <c r="I31" s="19">
        <f t="shared" si="2"/>
        <v>5.0303370786516727E-2</v>
      </c>
      <c r="J31" s="70">
        <f>IF(I31&lt;='4e.Readmission Scaling'!$C$16,'4e.Readmission Scaling'!$D$13,IF(I31&gt;='4e.Readmission Scaling'!$C$43,'4e.Readmission Scaling'!$D$43,IF(F31&lt;=H31,'4e.Readmission Scaling'!$D$16/'4e.Readmission Scaling'!$C$16*I31,I31*'4e.Readmission Scaling'!$D$43/'4e.Readmission Scaling'!$C$43)))</f>
        <v>-5.4976361515318818E-3</v>
      </c>
      <c r="K31" s="20">
        <f t="shared" si="3"/>
        <v>-481879.94833330822</v>
      </c>
    </row>
    <row r="32" spans="1:11" ht="16.899999999999999" customHeight="1" x14ac:dyDescent="0.25">
      <c r="A32" s="13">
        <v>210057</v>
      </c>
      <c r="B32" s="14" t="s">
        <v>50</v>
      </c>
      <c r="C32" s="15">
        <f>VLOOKUP(A32,'[2]Source Revenue'!$A$2:$E$47,5,0)</f>
        <v>228731774.96088892</v>
      </c>
      <c r="D32" s="16">
        <v>0.1201</v>
      </c>
      <c r="E32" s="16">
        <v>0.1157</v>
      </c>
      <c r="F32" s="83">
        <f t="shared" si="0"/>
        <v>-3.6636136552872567E-2</v>
      </c>
      <c r="G32" s="17">
        <f t="shared" si="1"/>
        <v>1006419.8098279102</v>
      </c>
      <c r="H32" s="18">
        <f>'[2]3.Readmission Scaling'!$D$5</f>
        <v>-9.2999999999999999E-2</v>
      </c>
      <c r="I32" s="19">
        <f t="shared" si="2"/>
        <v>5.6363863447127432E-2</v>
      </c>
      <c r="J32" s="70">
        <f>IF(I32&lt;='4e.Readmission Scaling'!$C$16,'4e.Readmission Scaling'!$D$13,IF(I32&gt;='4e.Readmission Scaling'!$C$43,'4e.Readmission Scaling'!$D$43,IF(F32&lt;=H32,'4e.Readmission Scaling'!$D$16/'4e.Readmission Scaling'!$C$16*I32,I32*'4e.Readmission Scaling'!$D$43/'4e.Readmission Scaling'!$C$43)))</f>
        <v>-6.1599850761887894E-3</v>
      </c>
      <c r="K32" s="20">
        <f t="shared" si="3"/>
        <v>-1408984.3202092485</v>
      </c>
    </row>
    <row r="33" spans="1:11" ht="16.899999999999999" customHeight="1" x14ac:dyDescent="0.25">
      <c r="A33" s="13">
        <v>210010</v>
      </c>
      <c r="B33" s="14" t="s">
        <v>18</v>
      </c>
      <c r="C33" s="15">
        <f>VLOOKUP(A33,'[2]Source Revenue'!$A$2:$E$47,5,0)</f>
        <v>25127934.983499374</v>
      </c>
      <c r="D33" s="16">
        <v>0.1211</v>
      </c>
      <c r="E33" s="16">
        <v>0.1182</v>
      </c>
      <c r="F33" s="83">
        <f t="shared" si="0"/>
        <v>-2.3947151114781184E-2</v>
      </c>
      <c r="G33" s="17">
        <f t="shared" si="1"/>
        <v>72871.011452148217</v>
      </c>
      <c r="H33" s="18">
        <f>'[2]3.Readmission Scaling'!$D$5</f>
        <v>-9.2999999999999999E-2</v>
      </c>
      <c r="I33" s="19">
        <f t="shared" si="2"/>
        <v>6.9052848885218815E-2</v>
      </c>
      <c r="J33" s="70">
        <f>IF(I33&lt;='4e.Readmission Scaling'!$C$16,'4e.Readmission Scaling'!$D$13,IF(I33&gt;='4e.Readmission Scaling'!$C$43,'4e.Readmission Scaling'!$D$43,IF(F33&lt;=H33,'4e.Readmission Scaling'!$D$16/'4e.Readmission Scaling'!$C$16*I33,I33*'4e.Readmission Scaling'!$D$43/'4e.Readmission Scaling'!$C$43)))</f>
        <v>-7.5467594410075197E-3</v>
      </c>
      <c r="K33" s="20">
        <f t="shared" si="3"/>
        <v>-189634.48056974704</v>
      </c>
    </row>
    <row r="34" spans="1:11" ht="16.899999999999999" customHeight="1" x14ac:dyDescent="0.25">
      <c r="A34" s="13">
        <v>210055</v>
      </c>
      <c r="B34" s="14" t="s">
        <v>48</v>
      </c>
      <c r="C34" s="15">
        <f>VLOOKUP(A34,'[2]Source Revenue'!$A$2:$E$47,5,0)</f>
        <v>77501975.342135206</v>
      </c>
      <c r="D34" s="16">
        <v>0.14799999999999999</v>
      </c>
      <c r="E34" s="16">
        <v>0.14460000000000001</v>
      </c>
      <c r="F34" s="83">
        <f t="shared" si="0"/>
        <v>-2.2972972972972849E-2</v>
      </c>
      <c r="G34" s="17">
        <f t="shared" si="1"/>
        <v>263506.71616325824</v>
      </c>
      <c r="H34" s="18">
        <f>'[2]3.Readmission Scaling'!$D$5</f>
        <v>-9.2999999999999999E-2</v>
      </c>
      <c r="I34" s="19">
        <f t="shared" si="2"/>
        <v>7.002702702702715E-2</v>
      </c>
      <c r="J34" s="70">
        <f>IF(I34&lt;='4e.Readmission Scaling'!$C$16,'4e.Readmission Scaling'!$D$13,IF(I34&gt;='4e.Readmission Scaling'!$C$43,'4e.Readmission Scaling'!$D$43,IF(F34&lt;=H34,'4e.Readmission Scaling'!$D$16/'4e.Readmission Scaling'!$C$16*I34,I34*'4e.Readmission Scaling'!$D$43/'4e.Readmission Scaling'!$C$43)))</f>
        <v>-7.6532269974893055E-3</v>
      </c>
      <c r="K34" s="20">
        <f t="shared" si="3"/>
        <v>-593140.2100471796</v>
      </c>
    </row>
    <row r="35" spans="1:11" ht="16.899999999999999" customHeight="1" x14ac:dyDescent="0.25">
      <c r="A35" s="13">
        <v>210033</v>
      </c>
      <c r="B35" s="14" t="s">
        <v>35</v>
      </c>
      <c r="C35" s="15">
        <f>VLOOKUP(A35,'[2]Source Revenue'!$A$2:$E$47,5,0)</f>
        <v>138209278.26224214</v>
      </c>
      <c r="D35" s="16">
        <v>0.1283</v>
      </c>
      <c r="E35" s="16">
        <v>0.12559999999999999</v>
      </c>
      <c r="F35" s="83">
        <f t="shared" si="0"/>
        <v>-2.10444271239284E-2</v>
      </c>
      <c r="G35" s="17">
        <f t="shared" si="1"/>
        <v>373165.05130805564</v>
      </c>
      <c r="H35" s="18">
        <f>'[2]3.Readmission Scaling'!$D$5</f>
        <v>-9.2999999999999999E-2</v>
      </c>
      <c r="I35" s="19">
        <f t="shared" si="2"/>
        <v>7.19555728760716E-2</v>
      </c>
      <c r="J35" s="70">
        <f>IF(I35&lt;='4e.Readmission Scaling'!$C$16,'4e.Readmission Scaling'!$D$13,IF(I35&gt;='4e.Readmission Scaling'!$C$43,'4e.Readmission Scaling'!$D$43,IF(F35&lt;=H35,'4e.Readmission Scaling'!$D$16/'4e.Readmission Scaling'!$C$16*I35,I35*'4e.Readmission Scaling'!$D$43/'4e.Readmission Scaling'!$C$43)))</f>
        <v>-7.8639970356362398E-3</v>
      </c>
      <c r="K35" s="20">
        <f t="shared" si="3"/>
        <v>-1086877.3545516965</v>
      </c>
    </row>
    <row r="36" spans="1:11" ht="16.899999999999999" customHeight="1" x14ac:dyDescent="0.25">
      <c r="A36" s="13">
        <v>210005</v>
      </c>
      <c r="B36" s="14" t="s">
        <v>14</v>
      </c>
      <c r="C36" s="15">
        <f>VLOOKUP(A36,'[2]Source Revenue'!$A$2:$E$47,5,0)</f>
        <v>189480762.70820984</v>
      </c>
      <c r="D36" s="16">
        <v>0.1159</v>
      </c>
      <c r="E36" s="16">
        <v>0.1138</v>
      </c>
      <c r="F36" s="83">
        <f t="shared" si="0"/>
        <v>-1.8119068162208873E-2</v>
      </c>
      <c r="G36" s="17">
        <f t="shared" si="1"/>
        <v>397909.60168724228</v>
      </c>
      <c r="H36" s="18">
        <f>'[2]3.Readmission Scaling'!$D$5</f>
        <v>-9.2999999999999999E-2</v>
      </c>
      <c r="I36" s="19">
        <f t="shared" si="2"/>
        <v>7.4880931837791126E-2</v>
      </c>
      <c r="J36" s="70">
        <f>IF(I36&lt;='4e.Readmission Scaling'!$C$16,'4e.Readmission Scaling'!$D$13,IF(I36&gt;='4e.Readmission Scaling'!$C$43,'4e.Readmission Scaling'!$D$43,IF(F36&lt;=H36,'4e.Readmission Scaling'!$D$16/'4e.Readmission Scaling'!$C$16*I36,I36*'4e.Readmission Scaling'!$D$43/'4e.Readmission Scaling'!$C$43)))</f>
        <v>-8.1837083975728007E-3</v>
      </c>
      <c r="K36" s="20">
        <f t="shared" si="3"/>
        <v>-1550655.3089536761</v>
      </c>
    </row>
    <row r="37" spans="1:11" ht="16.899999999999999" customHeight="1" x14ac:dyDescent="0.25">
      <c r="A37" s="13">
        <v>210062</v>
      </c>
      <c r="B37" s="14" t="s">
        <v>54</v>
      </c>
      <c r="C37" s="15">
        <f>VLOOKUP(A37,'[2]Source Revenue'!$A$2:$E$47,5,0)</f>
        <v>163208213.46317798</v>
      </c>
      <c r="D37" s="16">
        <v>0.1268</v>
      </c>
      <c r="E37" s="16">
        <v>0.12570000000000001</v>
      </c>
      <c r="F37" s="83">
        <f t="shared" si="0"/>
        <v>-8.6750788643532584E-3</v>
      </c>
      <c r="G37" s="17">
        <f t="shared" si="1"/>
        <v>179529.03480949465</v>
      </c>
      <c r="H37" s="18">
        <f>'[2]3.Readmission Scaling'!$D$5</f>
        <v>-9.2999999999999999E-2</v>
      </c>
      <c r="I37" s="19">
        <f t="shared" si="2"/>
        <v>8.4324921135646741E-2</v>
      </c>
      <c r="J37" s="70">
        <f>IF(I37&lt;='4e.Readmission Scaling'!$C$16,'4e.Readmission Scaling'!$D$13,IF(I37&gt;='4e.Readmission Scaling'!$C$43,'4e.Readmission Scaling'!$D$43,IF(F37&lt;=H37,'4e.Readmission Scaling'!$D$16/'4e.Readmission Scaling'!$C$16*I37,I37*'4e.Readmission Scaling'!$D$43/'4e.Readmission Scaling'!$C$43)))</f>
        <v>-9.215838375480517E-3</v>
      </c>
      <c r="K37" s="20">
        <f t="shared" si="3"/>
        <v>-1504100.5168275717</v>
      </c>
    </row>
    <row r="38" spans="1:11" ht="16.899999999999999" customHeight="1" x14ac:dyDescent="0.25">
      <c r="A38" s="13">
        <v>210004</v>
      </c>
      <c r="B38" s="14" t="s">
        <v>13</v>
      </c>
      <c r="C38" s="15">
        <f>VLOOKUP(A38,'[2]Source Revenue'!$A$2:$E$47,5,0)</f>
        <v>319596342.21781081</v>
      </c>
      <c r="D38" s="16">
        <v>0.12609999999999999</v>
      </c>
      <c r="E38" s="16">
        <v>0.12509999999999999</v>
      </c>
      <c r="F38" s="83">
        <f t="shared" si="0"/>
        <v>-7.9302141157810979E-3</v>
      </c>
      <c r="G38" s="17">
        <f t="shared" si="1"/>
        <v>319596.34221780964</v>
      </c>
      <c r="H38" s="18">
        <f>'[2]3.Readmission Scaling'!$D$5</f>
        <v>-9.2999999999999999E-2</v>
      </c>
      <c r="I38" s="19">
        <f t="shared" si="2"/>
        <v>8.5069785884218901E-2</v>
      </c>
      <c r="J38" s="70">
        <f>IF(I38&lt;='4e.Readmission Scaling'!$C$16,'4e.Readmission Scaling'!$D$13,IF(I38&gt;='4e.Readmission Scaling'!$C$43,'4e.Readmission Scaling'!$D$43,IF(F38&lt;=H38,'4e.Readmission Scaling'!$D$16/'4e.Readmission Scaling'!$C$16*I38,I38*'4e.Readmission Scaling'!$D$43/'4e.Readmission Scaling'!$C$43)))</f>
        <v>-9.2972443589310269E-3</v>
      </c>
      <c r="K38" s="20">
        <f t="shared" si="3"/>
        <v>-2971365.2898195316</v>
      </c>
    </row>
    <row r="39" spans="1:11" ht="16.899999999999999" customHeight="1" x14ac:dyDescent="0.25">
      <c r="A39" s="13">
        <v>210044</v>
      </c>
      <c r="B39" s="14" t="s">
        <v>43</v>
      </c>
      <c r="C39" s="15">
        <f>VLOOKUP(A39,'[2]Source Revenue'!$A$2:$E$47,5,0)</f>
        <v>201533345.32362995</v>
      </c>
      <c r="D39" s="16">
        <v>0.11849999999999999</v>
      </c>
      <c r="E39" s="16">
        <v>0.1177</v>
      </c>
      <c r="F39" s="83">
        <f t="shared" si="0"/>
        <v>-6.7510548523206371E-3</v>
      </c>
      <c r="G39" s="17">
        <f t="shared" si="1"/>
        <v>161226.67625890303</v>
      </c>
      <c r="H39" s="18">
        <f>'[2]3.Readmission Scaling'!$D$5</f>
        <v>-9.2999999999999999E-2</v>
      </c>
      <c r="I39" s="19">
        <f t="shared" si="2"/>
        <v>8.6248945147679362E-2</v>
      </c>
      <c r="J39" s="70">
        <f>IF(I39&lt;='4e.Readmission Scaling'!$C$16,'4e.Readmission Scaling'!$D$13,IF(I39&gt;='4e.Readmission Scaling'!$C$43,'4e.Readmission Scaling'!$D$43,IF(F39&lt;=H39,'4e.Readmission Scaling'!$D$16/'4e.Readmission Scaling'!$C$16*I39,I39*'4e.Readmission Scaling'!$D$43/'4e.Readmission Scaling'!$C$43)))</f>
        <v>-9.4261142237900934E-3</v>
      </c>
      <c r="K39" s="20">
        <f t="shared" si="3"/>
        <v>-1899676.3329230689</v>
      </c>
    </row>
    <row r="40" spans="1:11" ht="16.899999999999999" customHeight="1" x14ac:dyDescent="0.25">
      <c r="A40" s="13">
        <v>210048</v>
      </c>
      <c r="B40" s="14" t="s">
        <v>45</v>
      </c>
      <c r="C40" s="15">
        <f>VLOOKUP(A40,'[2]Source Revenue'!$A$2:$E$47,5,0)</f>
        <v>167386496.75761572</v>
      </c>
      <c r="D40" s="16">
        <v>0.12509999999999999</v>
      </c>
      <c r="E40" s="16">
        <v>0.12520000000000001</v>
      </c>
      <c r="F40" s="83">
        <f t="shared" si="0"/>
        <v>7.9936051159079646E-4</v>
      </c>
      <c r="G40" s="17">
        <f t="shared" si="1"/>
        <v>-16738.649675763016</v>
      </c>
      <c r="H40" s="18">
        <f>'[2]3.Readmission Scaling'!$D$5</f>
        <v>-9.2999999999999999E-2</v>
      </c>
      <c r="I40" s="19">
        <f t="shared" si="2"/>
        <v>9.3799360511590796E-2</v>
      </c>
      <c r="J40" s="70">
        <f>IF(I40&lt;='4e.Readmission Scaling'!$C$16,'4e.Readmission Scaling'!$D$13,IF(I40&gt;='4e.Readmission Scaling'!$C$43,'4e.Readmission Scaling'!$D$43,IF(F40&lt;=H40,'4e.Readmission Scaling'!$D$16/'4e.Readmission Scaling'!$C$16*I40,I40*'4e.Readmission Scaling'!$D$43/'4e.Readmission Scaling'!$C$43)))</f>
        <v>-1.025129623077495E-2</v>
      </c>
      <c r="K40" s="20">
        <f t="shared" si="3"/>
        <v>-1715928.5632939693</v>
      </c>
    </row>
    <row r="41" spans="1:11" ht="16.899999999999999" customHeight="1" x14ac:dyDescent="0.25">
      <c r="A41" s="13">
        <v>210019</v>
      </c>
      <c r="B41" s="14" t="s">
        <v>26</v>
      </c>
      <c r="C41" s="15">
        <f>VLOOKUP(A41,'[2]Source Revenue'!$A$2:$E$47,5,0)</f>
        <v>233728496.38738936</v>
      </c>
      <c r="D41" s="16">
        <v>0.1143</v>
      </c>
      <c r="E41" s="16">
        <v>0.1174</v>
      </c>
      <c r="F41" s="83">
        <f t="shared" si="0"/>
        <v>2.7121609798775204E-2</v>
      </c>
      <c r="G41" s="17">
        <f t="shared" si="1"/>
        <v>-724558.33880090842</v>
      </c>
      <c r="H41" s="18">
        <f>'[2]3.Readmission Scaling'!$D$5</f>
        <v>-9.2999999999999999E-2</v>
      </c>
      <c r="I41" s="19">
        <f t="shared" si="2"/>
        <v>0.1201216097987752</v>
      </c>
      <c r="J41" s="70">
        <f>IF(I41&lt;='4e.Readmission Scaling'!$C$16,'4e.Readmission Scaling'!$D$13,IF(I41&gt;='4e.Readmission Scaling'!$C$43,'4e.Readmission Scaling'!$D$43,IF(F41&lt;=H41,'4e.Readmission Scaling'!$D$16/'4e.Readmission Scaling'!$C$16*I41,I41*'4e.Readmission Scaling'!$D$43/'4e.Readmission Scaling'!$C$43)))</f>
        <v>-1.3128044786751386E-2</v>
      </c>
      <c r="K41" s="20">
        <f t="shared" si="3"/>
        <v>-3068398.1685137074</v>
      </c>
    </row>
    <row r="42" spans="1:11" ht="16.899999999999999" customHeight="1" x14ac:dyDescent="0.25">
      <c r="A42" s="13">
        <v>210001</v>
      </c>
      <c r="B42" s="14" t="s">
        <v>10</v>
      </c>
      <c r="C42" s="15">
        <f>VLOOKUP(A42,'[2]Source Revenue'!$A$2:$E$47,5,0)</f>
        <v>187434496.6631088</v>
      </c>
      <c r="D42" s="16">
        <v>0.1231</v>
      </c>
      <c r="E42" s="16">
        <v>0.12670000000000001</v>
      </c>
      <c r="F42" s="83">
        <f t="shared" si="0"/>
        <v>2.9244516653127661E-2</v>
      </c>
      <c r="G42" s="17">
        <f t="shared" si="1"/>
        <v>-674764.18798719451</v>
      </c>
      <c r="H42" s="18">
        <f>'[2]3.Readmission Scaling'!$D$5</f>
        <v>-9.2999999999999999E-2</v>
      </c>
      <c r="I42" s="19">
        <f t="shared" si="2"/>
        <v>0.12224451665312766</v>
      </c>
      <c r="J42" s="70">
        <f>IF(I42&lt;='4e.Readmission Scaling'!$C$16,'4e.Readmission Scaling'!$D$13,IF(I42&gt;='4e.Readmission Scaling'!$C$43,'4e.Readmission Scaling'!$D$43,IF(F42&lt;=H42,'4e.Readmission Scaling'!$D$16/'4e.Readmission Scaling'!$C$16*I42,I42*'4e.Readmission Scaling'!$D$43/'4e.Readmission Scaling'!$C$43)))</f>
        <v>-1.3360056464822693E-2</v>
      </c>
      <c r="K42" s="20">
        <f t="shared" si="3"/>
        <v>-2504135.4588747541</v>
      </c>
    </row>
    <row r="43" spans="1:11" ht="16.899999999999999" customHeight="1" x14ac:dyDescent="0.25">
      <c r="A43" s="13">
        <v>210058</v>
      </c>
      <c r="B43" s="14" t="s">
        <v>51</v>
      </c>
      <c r="C43" s="15">
        <f>VLOOKUP(A43,'[2]Source Revenue'!$A$2:$E$47,5,0)</f>
        <v>69104845.787293941</v>
      </c>
      <c r="D43" s="16">
        <v>0.13009999999999999</v>
      </c>
      <c r="E43" s="16">
        <v>0.13550000000000001</v>
      </c>
      <c r="F43" s="83">
        <f t="shared" si="0"/>
        <v>4.1506533435818671E-2</v>
      </c>
      <c r="G43" s="17">
        <f t="shared" si="1"/>
        <v>-373166.16725138784</v>
      </c>
      <c r="H43" s="18">
        <f>'[2]3.Readmission Scaling'!$D$5</f>
        <v>-9.2999999999999999E-2</v>
      </c>
      <c r="I43" s="19">
        <f t="shared" si="2"/>
        <v>0.13450653343581867</v>
      </c>
      <c r="J43" s="70">
        <f>IF(I43&lt;='4e.Readmission Scaling'!$C$16,'4e.Readmission Scaling'!$D$13,IF(I43&gt;='4e.Readmission Scaling'!$C$43,'4e.Readmission Scaling'!$D$43,IF(F43&lt;=H43,'4e.Readmission Scaling'!$D$16/'4e.Readmission Scaling'!$C$16*I43,I43*'4e.Readmission Scaling'!$D$43/'4e.Readmission Scaling'!$C$43)))</f>
        <v>-1.470016758861406E-2</v>
      </c>
      <c r="K43" s="20">
        <f t="shared" si="3"/>
        <v>-1015852.8142585512</v>
      </c>
    </row>
    <row r="44" spans="1:11" ht="16.899999999999999" customHeight="1" x14ac:dyDescent="0.25">
      <c r="A44" s="13">
        <v>210016</v>
      </c>
      <c r="B44" s="14" t="s">
        <v>23</v>
      </c>
      <c r="C44" s="15">
        <f>VLOOKUP(A44,'[2]Source Revenue'!$A$2:$E$47,5,0)</f>
        <v>161698669.47905135</v>
      </c>
      <c r="D44" s="16">
        <v>0.12130000000000001</v>
      </c>
      <c r="E44" s="16">
        <v>0.1268</v>
      </c>
      <c r="F44" s="83">
        <f t="shared" si="0"/>
        <v>4.5342126957955475E-2</v>
      </c>
      <c r="G44" s="17">
        <f t="shared" si="1"/>
        <v>-889342.68213478231</v>
      </c>
      <c r="H44" s="18">
        <f>'[2]3.Readmission Scaling'!$D$5</f>
        <v>-9.2999999999999999E-2</v>
      </c>
      <c r="I44" s="19">
        <f t="shared" si="2"/>
        <v>0.13834212695795547</v>
      </c>
      <c r="J44" s="70">
        <f>IF(I44&lt;='4e.Readmission Scaling'!$C$16,'4e.Readmission Scaling'!$D$13,IF(I44&gt;='4e.Readmission Scaling'!$C$43,'4e.Readmission Scaling'!$D$43,IF(F44&lt;=H44,'4e.Readmission Scaling'!$D$16/'4e.Readmission Scaling'!$C$16*I44,I44*'4e.Readmission Scaling'!$D$43/'4e.Readmission Scaling'!$C$43)))</f>
        <v>-1.5119358137481472E-2</v>
      </c>
      <c r="K44" s="20">
        <f t="shared" si="3"/>
        <v>-2444780.0942080221</v>
      </c>
    </row>
    <row r="45" spans="1:11" ht="16.899999999999999" customHeight="1" x14ac:dyDescent="0.25">
      <c r="A45" s="13">
        <v>210017</v>
      </c>
      <c r="B45" s="14" t="s">
        <v>24</v>
      </c>
      <c r="C45" s="15">
        <f>VLOOKUP(A45,'[2]Source Revenue'!$A$2:$E$47,5,0)</f>
        <v>18724073.644907132</v>
      </c>
      <c r="D45" s="16">
        <v>7.6600000000000001E-2</v>
      </c>
      <c r="E45" s="16">
        <v>8.0299999999999996E-2</v>
      </c>
      <c r="F45" s="83">
        <f t="shared" si="0"/>
        <v>4.8302872062663038E-2</v>
      </c>
      <c r="G45" s="17">
        <f t="shared" si="1"/>
        <v>-69279.072486156176</v>
      </c>
      <c r="H45" s="18">
        <f>'[2]3.Readmission Scaling'!$D$5</f>
        <v>-9.2999999999999999E-2</v>
      </c>
      <c r="I45" s="19">
        <f t="shared" si="2"/>
        <v>0.14130287206266304</v>
      </c>
      <c r="J45" s="70">
        <f>IF(I45&lt;='4e.Readmission Scaling'!$C$16,'4e.Readmission Scaling'!$D$13,IF(I45&gt;='4e.Readmission Scaling'!$C$43,'4e.Readmission Scaling'!$D$43,IF(F45&lt;=H45,'4e.Readmission Scaling'!$D$16/'4e.Readmission Scaling'!$C$16*I45,I45*'4e.Readmission Scaling'!$D$43/'4e.Readmission Scaling'!$C$43)))</f>
        <v>-1.544293683744951E-2</v>
      </c>
      <c r="K45" s="20">
        <f t="shared" si="3"/>
        <v>-289154.68663805386</v>
      </c>
    </row>
    <row r="46" spans="1:11" ht="16.899999999999999" customHeight="1" x14ac:dyDescent="0.25">
      <c r="A46" s="13">
        <v>210003</v>
      </c>
      <c r="B46" s="14" t="s">
        <v>12</v>
      </c>
      <c r="C46" s="15">
        <f>VLOOKUP(A46,'[2]Source Revenue'!$A$2:$E$47,5,0)</f>
        <v>177243165.22063905</v>
      </c>
      <c r="D46" s="16">
        <v>0.11700000000000001</v>
      </c>
      <c r="E46" s="16">
        <v>0.12429999999999999</v>
      </c>
      <c r="F46" s="83">
        <f t="shared" si="0"/>
        <v>6.2393162393162171E-2</v>
      </c>
      <c r="G46" s="17">
        <f t="shared" si="1"/>
        <v>-1293875.1061106606</v>
      </c>
      <c r="H46" s="18">
        <f>'[2]3.Readmission Scaling'!$D$5</f>
        <v>-9.2999999999999999E-2</v>
      </c>
      <c r="I46" s="19">
        <f t="shared" si="2"/>
        <v>0.15539316239316217</v>
      </c>
      <c r="J46" s="70">
        <f>IF(I46&lt;='4e.Readmission Scaling'!$C$16,'4e.Readmission Scaling'!$D$13,IF(I46&gt;='4e.Readmission Scaling'!$C$43,'4e.Readmission Scaling'!$D$43,IF(F46&lt;=H46,'4e.Readmission Scaling'!$D$16/'4e.Readmission Scaling'!$C$16*I46,I46*'4e.Readmission Scaling'!$D$43/'4e.Readmission Scaling'!$C$43)))</f>
        <v>-1.6982859277941218E-2</v>
      </c>
      <c r="K46" s="20">
        <f t="shared" si="3"/>
        <v>-3010095.7329189982</v>
      </c>
    </row>
    <row r="47" spans="1:11" ht="16.899999999999999" customHeight="1" x14ac:dyDescent="0.25">
      <c r="A47" s="13">
        <v>210032</v>
      </c>
      <c r="B47" s="14" t="s">
        <v>34</v>
      </c>
      <c r="C47" s="15">
        <f>VLOOKUP(A47,'[2]Source Revenue'!$A$2:$E$47,5,0)</f>
        <v>67852188.547545061</v>
      </c>
      <c r="D47" s="16">
        <v>0.11459999999999999</v>
      </c>
      <c r="E47" s="16">
        <v>0.127</v>
      </c>
      <c r="F47" s="83">
        <f t="shared" si="0"/>
        <v>0.10820244328097739</v>
      </c>
      <c r="G47" s="17">
        <f t="shared" si="1"/>
        <v>-841367.13798955933</v>
      </c>
      <c r="H47" s="18">
        <f>'[2]3.Readmission Scaling'!$D$5</f>
        <v>-9.2999999999999999E-2</v>
      </c>
      <c r="I47" s="19">
        <f t="shared" si="2"/>
        <v>0.20120244328097739</v>
      </c>
      <c r="J47" s="70">
        <f>IF(I47&lt;='4e.Readmission Scaling'!$C$16,'4e.Readmission Scaling'!$D$13,IF(I47&gt;='4e.Readmission Scaling'!$C$43,'4e.Readmission Scaling'!$D$43,IF(F47&lt;=H47,'4e.Readmission Scaling'!$D$16/'4e.Readmission Scaling'!$C$16*I47,I47*'4e.Readmission Scaling'!$D$43/'4e.Readmission Scaling'!$C$43)))</f>
        <v>-0.02</v>
      </c>
      <c r="K47" s="20">
        <f t="shared" si="3"/>
        <v>-1357043.7709509013</v>
      </c>
    </row>
    <row r="48" spans="1:11" ht="16.899999999999999" customHeight="1" x14ac:dyDescent="0.25">
      <c r="A48" s="13">
        <v>210037</v>
      </c>
      <c r="B48" s="14" t="s">
        <v>38</v>
      </c>
      <c r="C48" s="15">
        <f>VLOOKUP(A48,'[2]Source Revenue'!$A$2:$E$47,5,0)</f>
        <v>94828131.850859523</v>
      </c>
      <c r="D48" s="16">
        <v>0.10929999999999999</v>
      </c>
      <c r="E48" s="16">
        <v>0.12130000000000001</v>
      </c>
      <c r="F48" s="83">
        <f t="shared" si="0"/>
        <v>0.10978956999085088</v>
      </c>
      <c r="G48" s="17">
        <f t="shared" si="1"/>
        <v>-1137937.5822103145</v>
      </c>
      <c r="H48" s="18">
        <f>'[2]3.Readmission Scaling'!$D$5</f>
        <v>-9.2999999999999999E-2</v>
      </c>
      <c r="I48" s="19">
        <f t="shared" si="2"/>
        <v>0.20278956999085088</v>
      </c>
      <c r="J48" s="70">
        <f>IF(I48&lt;='4e.Readmission Scaling'!$C$16,'4e.Readmission Scaling'!$D$13,IF(I48&gt;='4e.Readmission Scaling'!$C$43,'4e.Readmission Scaling'!$D$43,IF(F48&lt;=H48,'4e.Readmission Scaling'!$D$16/'4e.Readmission Scaling'!$C$16*I48,I48*'4e.Readmission Scaling'!$D$43/'4e.Readmission Scaling'!$C$43)))</f>
        <v>-0.02</v>
      </c>
      <c r="K48" s="20">
        <f t="shared" si="3"/>
        <v>-1896562.6370171905</v>
      </c>
    </row>
    <row r="49" spans="1:11" ht="16.899999999999999" customHeight="1" x14ac:dyDescent="0.25">
      <c r="A49" s="73"/>
      <c r="B49" s="74"/>
      <c r="C49" s="75"/>
      <c r="D49" s="76"/>
      <c r="E49" s="76"/>
      <c r="F49" s="77"/>
      <c r="G49" s="78"/>
      <c r="H49" s="79"/>
      <c r="I49" s="80"/>
      <c r="J49" s="77"/>
      <c r="K49" s="81"/>
    </row>
    <row r="50" spans="1:11" ht="16.899999999999999" customHeight="1" x14ac:dyDescent="0.25">
      <c r="A50" s="31"/>
      <c r="B50" s="32"/>
      <c r="C50" s="33"/>
      <c r="D50" s="34"/>
      <c r="E50" s="34"/>
      <c r="F50" s="71"/>
      <c r="G50" s="35"/>
      <c r="H50" s="36"/>
      <c r="I50" s="37"/>
      <c r="J50" s="82" t="s">
        <v>56</v>
      </c>
      <c r="K50" s="23">
        <f>SUMIF(K3:K48,"&lt;0",K3:K48)</f>
        <v>-40464472.11137405</v>
      </c>
    </row>
    <row r="51" spans="1:11" ht="16.899999999999999" customHeight="1" x14ac:dyDescent="0.25">
      <c r="A51" s="31"/>
      <c r="B51" s="32"/>
      <c r="C51" s="33"/>
      <c r="D51" s="34"/>
      <c r="E51" s="34"/>
      <c r="F51" s="71"/>
      <c r="G51" s="35"/>
      <c r="H51" s="36"/>
      <c r="I51" s="37"/>
      <c r="J51" s="82" t="s">
        <v>57</v>
      </c>
      <c r="K51" s="23">
        <f>SUMIF(K2:K48,"&gt;0",K2:K48)</f>
        <v>10603121.897715289</v>
      </c>
    </row>
    <row r="52" spans="1:11" ht="15.75" x14ac:dyDescent="0.25">
      <c r="A52" s="25" t="s">
        <v>58</v>
      </c>
      <c r="B52" s="25"/>
      <c r="C52" s="26">
        <f>SUM(C3:C48)</f>
        <v>8961031432.2934742</v>
      </c>
      <c r="D52" s="27">
        <f>'[2]Source Readmission'!H51</f>
        <v>0.13830000000000001</v>
      </c>
      <c r="E52" s="27">
        <f>'[2]Source Readmission'!O51</f>
        <v>0.1285</v>
      </c>
      <c r="F52" s="72">
        <f>E52/D52-1</f>
        <v>-7.0860448300795409E-2</v>
      </c>
      <c r="G52" s="28">
        <f>-C52*D52*F52</f>
        <v>87818108.036476105</v>
      </c>
      <c r="H52" s="29">
        <v>-9.3126031136720466E-2</v>
      </c>
      <c r="I52" s="24"/>
      <c r="J52" s="30"/>
      <c r="K52" s="30">
        <f>SUM(K3:K48)</f>
        <v>-29861350.213658754</v>
      </c>
    </row>
  </sheetData>
  <autoFilter ref="A2:K52">
    <sortState ref="A3:K52">
      <sortCondition ref="J2:J53"/>
    </sortState>
  </autoFilter>
  <sortState ref="A3:K48">
    <sortCondition ref="F3:F48"/>
  </sortState>
  <printOptions horizontalCentered="1" verticalCentered="1"/>
  <pageMargins left="0.45" right="0.45" top="0.25" bottom="0.25" header="0.3" footer="0.3"/>
  <pageSetup paperSize="5" scale="48" orientation="landscape" r:id="rId1"/>
  <headerFooter>
    <oddFooter>&amp;CHSCRC Work Group Meeting
Feb 2,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1DAD7-515D-45CB-83E1-FC8A4CE5B847}"/>
</file>

<file path=customXml/itemProps2.xml><?xml version="1.0" encoding="utf-8"?>
<ds:datastoreItem xmlns:ds="http://schemas.openxmlformats.org/officeDocument/2006/customXml" ds:itemID="{6D296013-CAA3-4F6D-B666-7FF72117493E}"/>
</file>

<file path=customXml/itemProps3.xml><?xml version="1.0" encoding="utf-8"?>
<ds:datastoreItem xmlns:ds="http://schemas.openxmlformats.org/officeDocument/2006/customXml" ds:itemID="{18DDD0F8-7759-4DB8-9395-181F5180A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4a.StateRankings</vt:lpstr>
      <vt:lpstr>4bdStateTargetSummary</vt:lpstr>
      <vt:lpstr>4e.Readmission Scaling</vt:lpstr>
      <vt:lpstr>4f.RRIP Modeling Results</vt:lpstr>
      <vt:lpstr>Sheet2</vt:lpstr>
      <vt:lpstr>4b.Cy15</vt:lpstr>
      <vt:lpstr>4c.Cy14</vt:lpstr>
      <vt:lpstr>'4f.RRIP Modeling Results'!Print_Area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Sule Calikoglu</cp:lastModifiedBy>
  <dcterms:created xsi:type="dcterms:W3CDTF">2015-12-15T20:24:16Z</dcterms:created>
  <dcterms:modified xsi:type="dcterms:W3CDTF">2015-12-15T23:40:09Z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