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SCALING\RY 2019\"/>
    </mc:Choice>
  </mc:AlternateContent>
  <bookViews>
    <workbookView xWindow="0" yWindow="0" windowWidth="12285" windowHeight="6015" activeTab="2"/>
  </bookViews>
  <sheets>
    <sheet name="Source MHAC" sheetId="1" r:id="rId1"/>
    <sheet name="MHAC Scaling" sheetId="2" r:id="rId2"/>
    <sheet name="MHAC Modeling Results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'MHAC Modeling Results'!$A$2:$F$2</definedName>
    <definedName name="finally">[1]finally!$A$1:$AN$76</definedName>
    <definedName name="imptab17fr2">[1]imptab17fr2!$A$1:$AN$76</definedName>
    <definedName name="low">'[2]5.QBR Scaling '!$B$4</definedName>
    <definedName name="MHAC_Highest_Score">'MHAC Modeling Results'!$B$59</definedName>
    <definedName name="MHAC_Lowest_Score">'MHAC Modeling Results'!$B$57</definedName>
    <definedName name="MHAC_Max_Penalty">'MHAC Modeling Results'!$B$58</definedName>
    <definedName name="MHAC_Max_Reward">'MHAC Modeling Results'!$B$60</definedName>
    <definedName name="MHAC_Penalty_Threshold">'MHAC Modeling Results'!$B$61</definedName>
    <definedName name="MHAC_Reward_Threshold">'MHAC Modeling Results'!$B$62</definedName>
    <definedName name="QBR_Highest_Score">[3]QBR!$J$4</definedName>
    <definedName name="QBR_Lowest_Score">[3]QBR!$J$2</definedName>
    <definedName name="QBR_Max_Penalty">[3]QBR!$J$3</definedName>
    <definedName name="QBR_Max_Reward">[3]QBR!$J$5</definedName>
    <definedName name="QBR_Penalty_Threshold">[3]QBR!$J$6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E49" i="3" s="1"/>
  <c r="F49" i="3" s="1"/>
  <c r="D32" i="3" l="1"/>
  <c r="E32" i="3" s="1"/>
  <c r="F32" i="3" s="1"/>
  <c r="D44" i="3"/>
  <c r="E44" i="3" s="1"/>
  <c r="F44" i="3" s="1"/>
  <c r="D24" i="3"/>
  <c r="E24" i="3" s="1"/>
  <c r="F24" i="3" s="1"/>
  <c r="D6" i="3"/>
  <c r="E6" i="3" s="1"/>
  <c r="F6" i="3" s="1"/>
  <c r="D39" i="3"/>
  <c r="E39" i="3" s="1"/>
  <c r="F39" i="3" s="1"/>
  <c r="D40" i="3"/>
  <c r="E40" i="3" s="1"/>
  <c r="F40" i="3" s="1"/>
  <c r="D17" i="3"/>
  <c r="E17" i="3" s="1"/>
  <c r="F17" i="3" s="1"/>
  <c r="D33" i="3"/>
  <c r="E33" i="3" s="1"/>
  <c r="F33" i="3" s="1"/>
  <c r="D25" i="3"/>
  <c r="E25" i="3" s="1"/>
  <c r="F25" i="3" s="1"/>
  <c r="D34" i="3"/>
  <c r="E34" i="3" s="1"/>
  <c r="F34" i="3" s="1"/>
  <c r="D18" i="3"/>
  <c r="E18" i="3" s="1"/>
  <c r="F18" i="3" s="1"/>
  <c r="D47" i="3"/>
  <c r="E47" i="3" s="1"/>
  <c r="F47" i="3" s="1"/>
  <c r="D15" i="3"/>
  <c r="E15" i="3" s="1"/>
  <c r="F15" i="3" s="1"/>
  <c r="D22" i="3"/>
  <c r="E22" i="3" s="1"/>
  <c r="F22" i="3" s="1"/>
  <c r="D41" i="3"/>
  <c r="E41" i="3" s="1"/>
  <c r="F41" i="3" s="1"/>
  <c r="D31" i="3"/>
  <c r="E31" i="3" s="1"/>
  <c r="F31" i="3" s="1"/>
  <c r="D45" i="3"/>
  <c r="E45" i="3" s="1"/>
  <c r="F45" i="3" s="1"/>
  <c r="D12" i="3"/>
  <c r="E12" i="3" s="1"/>
  <c r="F12" i="3" s="1"/>
  <c r="D8" i="3"/>
  <c r="E8" i="3" s="1"/>
  <c r="F8" i="3" s="1"/>
  <c r="D21" i="3"/>
  <c r="E21" i="3" s="1"/>
  <c r="F21" i="3" s="1"/>
  <c r="D9" i="3"/>
  <c r="E9" i="3" s="1"/>
  <c r="F9" i="3" s="1"/>
  <c r="D38" i="3"/>
  <c r="E38" i="3" s="1"/>
  <c r="F38" i="3" s="1"/>
  <c r="D29" i="3"/>
  <c r="E29" i="3" s="1"/>
  <c r="F29" i="3" s="1"/>
  <c r="D11" i="3"/>
  <c r="E11" i="3" s="1"/>
  <c r="F11" i="3" s="1"/>
  <c r="D3" i="3"/>
  <c r="E3" i="3" s="1"/>
  <c r="F3" i="3" s="1"/>
  <c r="D30" i="3"/>
  <c r="E30" i="3" s="1"/>
  <c r="F30" i="3" s="1"/>
  <c r="D43" i="3"/>
  <c r="E43" i="3" s="1"/>
  <c r="F43" i="3" s="1"/>
  <c r="D5" i="3"/>
  <c r="E5" i="3" s="1"/>
  <c r="F5" i="3" s="1"/>
  <c r="D20" i="3"/>
  <c r="E20" i="3" s="1"/>
  <c r="F20" i="3" s="1"/>
  <c r="D27" i="3"/>
  <c r="E27" i="3" s="1"/>
  <c r="F27" i="3" s="1"/>
  <c r="D48" i="3"/>
  <c r="E48" i="3" s="1"/>
  <c r="F48" i="3" s="1"/>
  <c r="D7" i="3"/>
  <c r="E7" i="3" s="1"/>
  <c r="F7" i="3" s="1"/>
  <c r="D46" i="3"/>
  <c r="E46" i="3" s="1"/>
  <c r="F46" i="3" s="1"/>
  <c r="D28" i="3"/>
  <c r="E28" i="3" s="1"/>
  <c r="F28" i="3" s="1"/>
  <c r="D37" i="3"/>
  <c r="E37" i="3" s="1"/>
  <c r="F37" i="3" s="1"/>
  <c r="D14" i="3"/>
  <c r="E14" i="3" s="1"/>
  <c r="F14" i="3" s="1"/>
  <c r="D26" i="3"/>
  <c r="E26" i="3" s="1"/>
  <c r="F26" i="3" s="1"/>
  <c r="D4" i="3"/>
  <c r="E4" i="3" s="1"/>
  <c r="F4" i="3" s="1"/>
  <c r="D35" i="3"/>
  <c r="E35" i="3" s="1"/>
  <c r="F35" i="3" s="1"/>
  <c r="D42" i="3"/>
  <c r="E42" i="3" s="1"/>
  <c r="F42" i="3" s="1"/>
  <c r="D13" i="3"/>
  <c r="E13" i="3" s="1"/>
  <c r="F13" i="3" s="1"/>
  <c r="D36" i="3"/>
  <c r="E36" i="3" s="1"/>
  <c r="F36" i="3" s="1"/>
  <c r="D23" i="3"/>
  <c r="E23" i="3" s="1"/>
  <c r="F23" i="3" s="1"/>
  <c r="D16" i="3"/>
  <c r="E16" i="3" s="1"/>
  <c r="F16" i="3" s="1"/>
  <c r="D19" i="3"/>
  <c r="E19" i="3" s="1"/>
  <c r="F19" i="3" s="1"/>
  <c r="D10" i="3"/>
  <c r="E10" i="3" s="1"/>
  <c r="F10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5" i="2"/>
  <c r="C51" i="3" l="1"/>
  <c r="F54" i="3" l="1"/>
  <c r="F55" i="3" s="1"/>
  <c r="F52" i="3"/>
  <c r="F53" i="3" s="1"/>
  <c r="F51" i="3"/>
</calcChain>
</file>

<file path=xl/sharedStrings.xml><?xml version="1.0" encoding="utf-8"?>
<sst xmlns="http://schemas.openxmlformats.org/spreadsheetml/2006/main" count="132" uniqueCount="129">
  <si>
    <t>HOSPITAL ID</t>
  </si>
  <si>
    <t>HOSPITAL NAME</t>
  </si>
  <si>
    <t>TOTAL NUMBER OF PPCs</t>
  </si>
  <si>
    <t>FINAL POINTS TIER 1</t>
  </si>
  <si>
    <t>DENOMINATOR TIER 1</t>
  </si>
  <si>
    <t>TOTAL NUMBER OF PPCs IN TIER1</t>
  </si>
  <si>
    <t>FINAL POINTS TIER 2</t>
  </si>
  <si>
    <t>DENOMINATOR TIER 2</t>
  </si>
  <si>
    <t>TOTAL NUMBER OF PPCs IN TIER2</t>
  </si>
  <si>
    <t>FINAL WEIGHTED POINTS</t>
  </si>
  <si>
    <t>WEIGTHED DENOMINATOR</t>
  </si>
  <si>
    <t>FINAL WEIGHTED SCORE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</si>
  <si>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</si>
  <si>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</si>
  <si>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</si>
  <si>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</si>
  <si>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</si>
  <si>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</si>
  <si>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</si>
  <si>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</si>
  <si>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</si>
  <si>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</si>
  <si>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</si>
  <si>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</si>
  <si>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</si>
  <si>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</si>
  <si>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</si>
  <si>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</si>
  <si>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</si>
  <si>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</si>
  <si>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</si>
  <si>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</si>
  <si>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</si>
  <si>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</si>
  <si>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</si>
  <si>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</si>
  <si>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</si>
  <si>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</si>
  <si>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</si>
  <si>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</si>
  <si>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</si>
  <si>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</si>
  <si>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</si>
  <si>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</si>
  <si>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</si>
  <si>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</si>
  <si>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</si>
  <si>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</si>
  <si>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</si>
  <si>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</si>
  <si>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</si>
  <si>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</si>
  <si>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</si>
  <si>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</si>
  <si>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</si>
  <si>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</si>
  <si>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</si>
  <si>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</si>
  <si>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RY19</t>
  </si>
  <si>
    <t>Final MHAC Score</t>
  </si>
  <si>
    <t>Revenue Adjustment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</si>
  <si>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</si>
  <si>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</si>
  <si>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</si>
  <si>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</si>
  <si>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</si>
  <si>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</si>
  <si>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</si>
  <si>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</si>
  <si>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Hospital ID</t>
  </si>
  <si>
    <t>Hospital Name</t>
  </si>
  <si>
    <t>% Adjustment</t>
  </si>
  <si>
    <t>$ Adjustment</t>
  </si>
  <si>
    <t>LEVINDALE</t>
  </si>
  <si>
    <t>State Total</t>
  </si>
  <si>
    <t>Penalty</t>
  </si>
  <si>
    <t>% Inpatient</t>
  </si>
  <si>
    <t>Reward</t>
  </si>
  <si>
    <t>HC-Germantown</t>
  </si>
  <si>
    <t>Meritus</t>
  </si>
  <si>
    <t>UMMC</t>
  </si>
  <si>
    <t>UM-PGHC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</si>
  <si>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</si>
  <si>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</si>
  <si>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</si>
  <si>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</si>
  <si>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</si>
  <si>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</si>
  <si>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</si>
  <si>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</si>
  <si>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</si>
  <si>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</si>
  <si>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</si>
  <si>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</si>
  <si>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</si>
  <si>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</si>
  <si>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</si>
  <si>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</si>
  <si>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</si>
  <si>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</si>
  <si>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</si>
  <si>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</si>
  <si>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</si>
  <si>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</si>
  <si>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</si>
  <si>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</si>
  <si>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</si>
  <si>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</si>
  <si>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</si>
  <si>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</si>
  <si>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</si>
  <si>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</si>
  <si>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</si>
  <si>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</si>
  <si>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</si>
  <si>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</si>
  <si>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</si>
  <si>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</si>
  <si>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</si>
  <si>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</si>
  <si>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</si>
  <si>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</si>
  <si>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</si>
  <si>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</si>
  <si>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RY18 estimated Permanent Inpatient Revenue</t>
  </si>
  <si>
    <t>RY 2019 MHAC score</t>
  </si>
  <si>
    <t>Final Scores by Hospital:  Updated 3/28/2018 with final data through December 2017</t>
  </si>
  <si>
    <t>MHAC Pre-set Scaling</t>
  </si>
  <si>
    <t>MHAC Revenue Adjustments 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</si>
</sst>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9" applyNumberFormat="0" applyAlignment="0" applyProtection="0"/>
    <xf numFmtId="0" fontId="29" fillId="16" borderId="10" applyNumberFormat="0" applyAlignment="0" applyProtection="0"/>
    <xf numFmtId="0" fontId="30" fillId="16" borderId="9" applyNumberFormat="0" applyAlignment="0" applyProtection="0"/>
    <xf numFmtId="0" fontId="31" fillId="0" borderId="11" applyNumberFormat="0" applyFill="0" applyAlignment="0" applyProtection="0"/>
    <xf numFmtId="0" fontId="32" fillId="17" borderId="12" applyNumberFormat="0" applyAlignment="0" applyProtection="0"/>
    <xf numFmtId="0" fontId="2" fillId="0" borderId="0" applyNumberFormat="0" applyFill="0" applyBorder="0" applyAlignment="0" applyProtection="0"/>
    <xf numFmtId="0" fontId="1" fillId="18" borderId="1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8" fillId="0" borderId="0"/>
    <xf numFmtId="0" fontId="1" fillId="0" borderId="0"/>
    <xf numFmtId="0" fontId="39" fillId="0" borderId="0"/>
  </cellStyleXfs>
  <cellXfs count="48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2" fontId="8" fillId="7" borderId="2" xfId="3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8" borderId="4" xfId="0" applyFont="1" applyFill="1" applyBorder="1"/>
    <xf numFmtId="2" fontId="8" fillId="0" borderId="5" xfId="0" applyNumberFormat="1" applyFont="1" applyFill="1" applyBorder="1" applyAlignment="1">
      <alignment horizontal="center"/>
    </xf>
    <xf numFmtId="10" fontId="8" fillId="0" borderId="4" xfId="0" applyNumberFormat="1" applyFont="1" applyFill="1" applyBorder="1" applyAlignment="1">
      <alignment horizontal="center"/>
    </xf>
    <xf numFmtId="0" fontId="6" fillId="8" borderId="4" xfId="0" applyFont="1" applyFill="1" applyBorder="1"/>
    <xf numFmtId="2" fontId="6" fillId="8" borderId="4" xfId="0" applyNumberFormat="1" applyFont="1" applyFill="1" applyBorder="1"/>
    <xf numFmtId="2" fontId="10" fillId="0" borderId="5" xfId="0" applyNumberFormat="1" applyFont="1" applyFill="1" applyBorder="1" applyAlignment="1">
      <alignment horizontal="center"/>
    </xf>
    <xf numFmtId="10" fontId="11" fillId="0" borderId="4" xfId="0" applyNumberFormat="1" applyFont="1" applyFill="1" applyBorder="1" applyAlignment="1">
      <alignment horizontal="center"/>
    </xf>
    <xf numFmtId="10" fontId="6" fillId="8" borderId="4" xfId="0" applyNumberFormat="1" applyFont="1" applyFill="1" applyBorder="1"/>
    <xf numFmtId="2" fontId="12" fillId="0" borderId="5" xfId="0" applyNumberFormat="1" applyFont="1" applyFill="1" applyBorder="1" applyAlignment="1">
      <alignment horizontal="center"/>
    </xf>
    <xf numFmtId="10" fontId="12" fillId="0" borderId="4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9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4" xfId="0" applyNumberFormat="1" applyFont="1" applyFill="1" applyBorder="1" applyAlignment="1" applyProtection="1">
      <alignment horizontal="left" wrapText="1"/>
    </xf>
    <xf numFmtId="164" fontId="17" fillId="10" borderId="4" xfId="2" applyNumberFormat="1" applyFont="1" applyFill="1" applyBorder="1" applyAlignment="1" applyProtection="1">
      <alignment horizontal="center" wrapText="1"/>
    </xf>
    <xf numFmtId="2" fontId="16" fillId="0" borderId="4" xfId="1" applyNumberFormat="1" applyFont="1" applyFill="1" applyBorder="1" applyAlignment="1" applyProtection="1">
      <alignment horizontal="center" wrapText="1"/>
    </xf>
    <xf numFmtId="10" fontId="18" fillId="0" borderId="4" xfId="3" applyNumberFormat="1" applyFont="1" applyFill="1" applyBorder="1" applyAlignment="1">
      <alignment horizontal="center"/>
    </xf>
    <xf numFmtId="0" fontId="18" fillId="0" borderId="0" xfId="0" applyFont="1"/>
    <xf numFmtId="0" fontId="16" fillId="0" borderId="0" xfId="0" applyNumberFormat="1" applyFont="1" applyFill="1" applyBorder="1" applyAlignment="1" applyProtection="1">
      <alignment horizontal="left" wrapText="1"/>
    </xf>
    <xf numFmtId="164" fontId="17" fillId="10" borderId="0" xfId="2" applyNumberFormat="1" applyFont="1" applyFill="1" applyBorder="1" applyAlignment="1" applyProtection="1">
      <alignment horizontal="center" wrapText="1"/>
    </xf>
    <xf numFmtId="2" fontId="16" fillId="0" borderId="0" xfId="1" applyNumberFormat="1" applyFont="1" applyFill="1" applyBorder="1" applyAlignment="1" applyProtection="1">
      <alignment horizontal="center" wrapText="1"/>
    </xf>
    <xf numFmtId="0" fontId="19" fillId="3" borderId="4" xfId="0" applyNumberFormat="1" applyFont="1" applyFill="1" applyBorder="1" applyAlignment="1" applyProtection="1">
      <alignment horizontal="left"/>
    </xf>
    <xf numFmtId="164" fontId="20" fillId="11" borderId="4" xfId="2" applyNumberFormat="1" applyFont="1" applyFill="1" applyBorder="1" applyAlignment="1" applyProtection="1">
      <alignment horizontal="center" wrapText="1"/>
    </xf>
    <xf numFmtId="0" fontId="18" fillId="0" borderId="4" xfId="0" applyFont="1" applyBorder="1"/>
    <xf numFmtId="164" fontId="15" fillId="0" borderId="4" xfId="2" applyNumberFormat="1" applyFont="1" applyBorder="1"/>
    <xf numFmtId="0" fontId="18" fillId="0" borderId="0" xfId="0" applyFont="1" applyFill="1" applyBorder="1"/>
    <xf numFmtId="0" fontId="18" fillId="0" borderId="4" xfId="0" applyFont="1" applyBorder="1" applyAlignment="1">
      <alignment horizontal="right"/>
    </xf>
    <xf numFmtId="10" fontId="15" fillId="0" borderId="4" xfId="3" applyNumberFormat="1" applyFont="1" applyBorder="1"/>
    <xf numFmtId="2" fontId="19" fillId="0" borderId="0" xfId="0" applyNumberFormat="1" applyFont="1" applyFill="1" applyBorder="1" applyAlignment="1" applyProtection="1">
      <alignment horizontal="center" wrapText="1"/>
    </xf>
    <xf numFmtId="164" fontId="18" fillId="0" borderId="0" xfId="0" applyNumberFormat="1" applyFont="1"/>
    <xf numFmtId="165" fontId="17" fillId="10" borderId="4" xfId="2" applyNumberFormat="1" applyFont="1" applyFill="1" applyBorder="1" applyAlignment="1" applyProtection="1">
      <alignment horizontal="center" wrapText="1"/>
    </xf>
    <xf numFmtId="165" fontId="20" fillId="11" borderId="4" xfId="2" applyNumberFormat="1" applyFont="1" applyFill="1" applyBorder="1" applyAlignment="1" applyProtection="1">
      <alignment horizontal="center" wrapText="1"/>
    </xf>
    <xf numFmtId="0" fontId="4" fillId="6" borderId="4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21" fillId="2" borderId="4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centerContinuous" vertical="top"/>
    </xf>
    <xf numFmtId="0" fontId="3" fillId="2" borderId="0" xfId="0" applyNumberFormat="1" applyFont="1" applyFill="1" applyBorder="1" applyAlignment="1" applyProtection="1">
      <alignment vertical="top"/>
    </xf>
    <xf numFmtId="0" fontId="21" fillId="2" borderId="4" xfId="0" applyNumberFormat="1" applyFont="1" applyFill="1" applyBorder="1" applyAlignment="1" applyProtection="1">
      <alignment horizontal="right" wrapText="1"/>
    </xf>
    <xf numFmtId="0" fontId="7" fillId="0" borderId="1" xfId="0" applyFont="1" applyFill="1" applyBorder="1" applyAlignment="1">
      <alignment horizontal="left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 2" xfId="47"/>
    <cellStyle name="Normal 3" xfId="46"/>
    <cellStyle name="Normal 3 2" xfId="48"/>
    <cellStyle name="Normal 3 2 2" xfId="45"/>
    <cellStyle name="Note" xfId="17" builtinId="10" customBuiltin="1"/>
    <cellStyle name="Output" xfId="12" builtinId="21" customBuiltin="1"/>
    <cellStyle name="Percent" xfId="3" builtinId="5"/>
    <cellStyle name="Title 2" xfId="44"/>
    <cellStyle name="Total" xfId="19" builtinId="25" customBuiltin="1"/>
    <cellStyle name="Warning Text" xfId="16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Y%202019%20Estimated%20Aggregate%20Revenue%20at%20Risk%20Scaling%20Workbook%208.1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28515625" defaultRowHeight="15" x14ac:dyDescent="0.25"/>
  <cols>
    <col min="1" max="1" width="19.42578125" customWidth="1"/>
    <col min="2" max="2" width="20.5703125" bestFit="1" customWidth="1"/>
    <col min="3" max="12" width="19.42578125" customWidth="1"/>
  </cols>
  <sheetData>
    <row r="1" spans="1:12" ht="18.75" x14ac:dyDescent="0.25">
      <c r="A1" s="45" t="s">
        <v>126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6.25" x14ac:dyDescent="0.25">
      <c r="A2" s="42" t="s">
        <v>0</v>
      </c>
      <c r="B2" s="42" t="s">
        <v>1</v>
      </c>
      <c r="C2" s="42" t="s">
        <v>2</v>
      </c>
      <c r="D2" s="41" t="s">
        <v>3</v>
      </c>
      <c r="E2" s="41" t="s">
        <v>4</v>
      </c>
      <c r="F2" s="41" t="s">
        <v>5</v>
      </c>
      <c r="G2" s="40" t="s">
        <v>6</v>
      </c>
      <c r="H2" s="40" t="s">
        <v>7</v>
      </c>
      <c r="I2" s="40" t="s">
        <v>8</v>
      </c>
      <c r="J2" s="39" t="s">
        <v>9</v>
      </c>
      <c r="K2" s="39" t="s">
        <v>10</v>
      </c>
      <c r="L2" s="39" t="s">
        <v>11</v>
      </c>
    </row>
    <row r="3" spans="1:12" ht="18.75" customHeight="1" x14ac:dyDescent="0.25">
      <c r="A3" s="43">
        <v>210001</v>
      </c>
      <c r="B3" s="43" t="s">
        <v>79</v>
      </c>
      <c r="C3" s="46">
        <v>43</v>
      </c>
      <c r="D3" s="46">
        <v>59</v>
      </c>
      <c r="E3" s="46">
        <v>160</v>
      </c>
      <c r="F3" s="46">
        <v>16</v>
      </c>
      <c r="G3" s="46">
        <v>124</v>
      </c>
      <c r="H3" s="46">
        <v>270</v>
      </c>
      <c r="I3" s="46">
        <v>27</v>
      </c>
      <c r="J3" s="46">
        <v>121</v>
      </c>
      <c r="K3" s="46">
        <v>295</v>
      </c>
      <c r="L3" s="46">
        <v>0.41</v>
      </c>
    </row>
    <row r="4" spans="1:12" ht="18.75" customHeight="1" x14ac:dyDescent="0.25">
      <c r="A4" s="43">
        <v>210002</v>
      </c>
      <c r="B4" s="43" t="s">
        <v>80</v>
      </c>
      <c r="C4" s="46">
        <v>45</v>
      </c>
      <c r="D4" s="46">
        <v>50</v>
      </c>
      <c r="E4" s="46">
        <v>170</v>
      </c>
      <c r="F4" s="46">
        <v>17</v>
      </c>
      <c r="G4" s="46">
        <v>133</v>
      </c>
      <c r="H4" s="46">
        <v>280</v>
      </c>
      <c r="I4" s="46">
        <v>28</v>
      </c>
      <c r="J4" s="46">
        <v>116.5</v>
      </c>
      <c r="K4" s="46">
        <v>310</v>
      </c>
      <c r="L4" s="46">
        <v>0.38</v>
      </c>
    </row>
    <row r="5" spans="1:12" ht="18.75" customHeight="1" x14ac:dyDescent="0.25">
      <c r="A5" s="43">
        <v>210003</v>
      </c>
      <c r="B5" s="43" t="s">
        <v>81</v>
      </c>
      <c r="C5" s="46">
        <v>40</v>
      </c>
      <c r="D5" s="46">
        <v>90</v>
      </c>
      <c r="E5" s="46">
        <v>150</v>
      </c>
      <c r="F5" s="46">
        <v>15</v>
      </c>
      <c r="G5" s="46">
        <v>158</v>
      </c>
      <c r="H5" s="46">
        <v>250</v>
      </c>
      <c r="I5" s="46">
        <v>25</v>
      </c>
      <c r="J5" s="46">
        <v>169</v>
      </c>
      <c r="K5" s="46">
        <v>275</v>
      </c>
      <c r="L5" s="46">
        <v>0.61</v>
      </c>
    </row>
    <row r="6" spans="1:12" ht="18.75" customHeight="1" x14ac:dyDescent="0.25">
      <c r="A6" s="43">
        <v>210004</v>
      </c>
      <c r="B6" s="43" t="s">
        <v>82</v>
      </c>
      <c r="C6" s="46">
        <v>44</v>
      </c>
      <c r="D6" s="46">
        <v>95</v>
      </c>
      <c r="E6" s="46">
        <v>160</v>
      </c>
      <c r="F6" s="46">
        <v>16</v>
      </c>
      <c r="G6" s="46">
        <v>207</v>
      </c>
      <c r="H6" s="46">
        <v>280</v>
      </c>
      <c r="I6" s="46">
        <v>28</v>
      </c>
      <c r="J6" s="46">
        <v>198.5</v>
      </c>
      <c r="K6" s="46">
        <v>300</v>
      </c>
      <c r="L6" s="46">
        <v>0.66</v>
      </c>
    </row>
    <row r="7" spans="1:12" ht="18.75" customHeight="1" x14ac:dyDescent="0.25">
      <c r="A7" s="43">
        <v>210005</v>
      </c>
      <c r="B7" s="43" t="s">
        <v>83</v>
      </c>
      <c r="C7" s="46">
        <v>43</v>
      </c>
      <c r="D7" s="46">
        <v>94</v>
      </c>
      <c r="E7" s="46">
        <v>160</v>
      </c>
      <c r="F7" s="46">
        <v>16</v>
      </c>
      <c r="G7" s="46">
        <v>154</v>
      </c>
      <c r="H7" s="46">
        <v>270</v>
      </c>
      <c r="I7" s="46">
        <v>27</v>
      </c>
      <c r="J7" s="46">
        <v>171</v>
      </c>
      <c r="K7" s="46">
        <v>295</v>
      </c>
      <c r="L7" s="46">
        <v>0.57999999999999996</v>
      </c>
    </row>
    <row r="8" spans="1:12" ht="18.75" customHeight="1" x14ac:dyDescent="0.25">
      <c r="A8" s="43">
        <v>210006</v>
      </c>
      <c r="B8" s="43" t="s">
        <v>84</v>
      </c>
      <c r="C8" s="46">
        <v>24</v>
      </c>
      <c r="D8" s="46">
        <v>77</v>
      </c>
      <c r="E8" s="46">
        <v>110</v>
      </c>
      <c r="F8" s="46">
        <v>11</v>
      </c>
      <c r="G8" s="46">
        <v>98</v>
      </c>
      <c r="H8" s="46">
        <v>130</v>
      </c>
      <c r="I8" s="46">
        <v>13</v>
      </c>
      <c r="J8" s="46">
        <v>126</v>
      </c>
      <c r="K8" s="46">
        <v>175</v>
      </c>
      <c r="L8" s="46">
        <v>0.72</v>
      </c>
    </row>
    <row r="9" spans="1:12" ht="18.75" customHeight="1" x14ac:dyDescent="0.25">
      <c r="A9" s="43">
        <v>210008</v>
      </c>
      <c r="B9" s="43" t="s">
        <v>85</v>
      </c>
      <c r="C9" s="46">
        <v>43</v>
      </c>
      <c r="D9" s="46">
        <v>66</v>
      </c>
      <c r="E9" s="46">
        <v>160</v>
      </c>
      <c r="F9" s="46">
        <v>16</v>
      </c>
      <c r="G9" s="46">
        <v>193</v>
      </c>
      <c r="H9" s="46">
        <v>270</v>
      </c>
      <c r="I9" s="46">
        <v>27</v>
      </c>
      <c r="J9" s="46">
        <v>162.5</v>
      </c>
      <c r="K9" s="46">
        <v>295</v>
      </c>
      <c r="L9" s="46">
        <v>0.55000000000000004</v>
      </c>
    </row>
    <row r="10" spans="1:12" ht="18.75" customHeight="1" x14ac:dyDescent="0.25">
      <c r="A10" s="43">
        <v>210009</v>
      </c>
      <c r="B10" s="43" t="s">
        <v>86</v>
      </c>
      <c r="C10" s="46">
        <v>45</v>
      </c>
      <c r="D10" s="46">
        <v>90</v>
      </c>
      <c r="E10" s="46">
        <v>170</v>
      </c>
      <c r="F10" s="46">
        <v>17</v>
      </c>
      <c r="G10" s="46">
        <v>146</v>
      </c>
      <c r="H10" s="46">
        <v>280</v>
      </c>
      <c r="I10" s="46">
        <v>28</v>
      </c>
      <c r="J10" s="46">
        <v>163</v>
      </c>
      <c r="K10" s="46">
        <v>310</v>
      </c>
      <c r="L10" s="46">
        <v>0.53</v>
      </c>
    </row>
    <row r="11" spans="1:12" ht="18.75" customHeight="1" x14ac:dyDescent="0.25">
      <c r="A11" s="43">
        <v>210010</v>
      </c>
      <c r="B11" s="43" t="s">
        <v>87</v>
      </c>
      <c r="C11" s="46">
        <v>15</v>
      </c>
      <c r="D11" s="46">
        <v>36</v>
      </c>
      <c r="E11" s="46">
        <v>70</v>
      </c>
      <c r="F11" s="46">
        <v>7</v>
      </c>
      <c r="G11" s="46">
        <v>80</v>
      </c>
      <c r="H11" s="46">
        <v>80</v>
      </c>
      <c r="I11" s="46">
        <v>8</v>
      </c>
      <c r="J11" s="46">
        <v>76</v>
      </c>
      <c r="K11" s="46">
        <v>110</v>
      </c>
      <c r="L11" s="46">
        <v>0.69</v>
      </c>
    </row>
    <row r="12" spans="1:12" ht="18.75" customHeight="1" x14ac:dyDescent="0.25">
      <c r="A12" s="43">
        <v>210011</v>
      </c>
      <c r="B12" s="43" t="s">
        <v>88</v>
      </c>
      <c r="C12" s="46">
        <v>44</v>
      </c>
      <c r="D12" s="46">
        <v>94</v>
      </c>
      <c r="E12" s="46">
        <v>160</v>
      </c>
      <c r="F12" s="46">
        <v>16</v>
      </c>
      <c r="G12" s="46">
        <v>220</v>
      </c>
      <c r="H12" s="46">
        <v>280</v>
      </c>
      <c r="I12" s="46">
        <v>28</v>
      </c>
      <c r="J12" s="46">
        <v>204</v>
      </c>
      <c r="K12" s="46">
        <v>300</v>
      </c>
      <c r="L12" s="46">
        <v>0.68</v>
      </c>
    </row>
    <row r="13" spans="1:12" ht="18.75" customHeight="1" x14ac:dyDescent="0.25">
      <c r="A13" s="43">
        <v>210012</v>
      </c>
      <c r="B13" s="43" t="s">
        <v>89</v>
      </c>
      <c r="C13" s="46">
        <v>45</v>
      </c>
      <c r="D13" s="46">
        <v>59</v>
      </c>
      <c r="E13" s="46">
        <v>170</v>
      </c>
      <c r="F13" s="46">
        <v>17</v>
      </c>
      <c r="G13" s="46">
        <v>119</v>
      </c>
      <c r="H13" s="46">
        <v>280</v>
      </c>
      <c r="I13" s="46">
        <v>28</v>
      </c>
      <c r="J13" s="46">
        <v>118.5</v>
      </c>
      <c r="K13" s="46">
        <v>310</v>
      </c>
      <c r="L13" s="46">
        <v>0.38</v>
      </c>
    </row>
    <row r="14" spans="1:12" ht="18.75" customHeight="1" x14ac:dyDescent="0.25">
      <c r="A14" s="43">
        <v>210013</v>
      </c>
      <c r="B14" s="43" t="s">
        <v>90</v>
      </c>
      <c r="C14" s="46">
        <v>23</v>
      </c>
      <c r="D14" s="46">
        <v>28</v>
      </c>
      <c r="E14" s="46">
        <v>100</v>
      </c>
      <c r="F14" s="46">
        <v>10</v>
      </c>
      <c r="G14" s="46">
        <v>96</v>
      </c>
      <c r="H14" s="46">
        <v>130</v>
      </c>
      <c r="I14" s="46">
        <v>13</v>
      </c>
      <c r="J14" s="46">
        <v>76</v>
      </c>
      <c r="K14" s="46">
        <v>165</v>
      </c>
      <c r="L14" s="46">
        <v>0.46</v>
      </c>
    </row>
    <row r="15" spans="1:12" ht="18.75" customHeight="1" x14ac:dyDescent="0.25">
      <c r="A15" s="43">
        <v>210015</v>
      </c>
      <c r="B15" s="43" t="s">
        <v>91</v>
      </c>
      <c r="C15" s="46">
        <v>45</v>
      </c>
      <c r="D15" s="46">
        <v>54</v>
      </c>
      <c r="E15" s="46">
        <v>170</v>
      </c>
      <c r="F15" s="46">
        <v>17</v>
      </c>
      <c r="G15" s="46">
        <v>138</v>
      </c>
      <c r="H15" s="46">
        <v>280</v>
      </c>
      <c r="I15" s="46">
        <v>28</v>
      </c>
      <c r="J15" s="46">
        <v>123</v>
      </c>
      <c r="K15" s="46">
        <v>310</v>
      </c>
      <c r="L15" s="46">
        <v>0.4</v>
      </c>
    </row>
    <row r="16" spans="1:12" ht="18.75" customHeight="1" x14ac:dyDescent="0.25">
      <c r="A16" s="43">
        <v>210016</v>
      </c>
      <c r="B16" s="43" t="s">
        <v>92</v>
      </c>
      <c r="C16" s="46">
        <v>42</v>
      </c>
      <c r="D16" s="46">
        <v>100</v>
      </c>
      <c r="E16" s="46">
        <v>160</v>
      </c>
      <c r="F16" s="46">
        <v>16</v>
      </c>
      <c r="G16" s="46">
        <v>154</v>
      </c>
      <c r="H16" s="46">
        <v>260</v>
      </c>
      <c r="I16" s="46">
        <v>26</v>
      </c>
      <c r="J16" s="46">
        <v>177</v>
      </c>
      <c r="K16" s="46">
        <v>290</v>
      </c>
      <c r="L16" s="46">
        <v>0.61</v>
      </c>
    </row>
    <row r="17" spans="1:12" ht="18.75" customHeight="1" x14ac:dyDescent="0.25">
      <c r="A17" s="43">
        <v>210017</v>
      </c>
      <c r="B17" s="43" t="s">
        <v>93</v>
      </c>
      <c r="C17" s="46">
        <v>17</v>
      </c>
      <c r="D17" s="46">
        <v>38</v>
      </c>
      <c r="E17" s="46">
        <v>90</v>
      </c>
      <c r="F17" s="46">
        <v>9</v>
      </c>
      <c r="G17" s="46">
        <v>56</v>
      </c>
      <c r="H17" s="46">
        <v>80</v>
      </c>
      <c r="I17" s="46">
        <v>8</v>
      </c>
      <c r="J17" s="46">
        <v>66</v>
      </c>
      <c r="K17" s="46">
        <v>130</v>
      </c>
      <c r="L17" s="46">
        <v>0.51</v>
      </c>
    </row>
    <row r="18" spans="1:12" ht="18.75" customHeight="1" x14ac:dyDescent="0.25">
      <c r="A18" s="43">
        <v>210018</v>
      </c>
      <c r="B18" s="43" t="s">
        <v>94</v>
      </c>
      <c r="C18" s="46">
        <v>30</v>
      </c>
      <c r="D18" s="46">
        <v>63</v>
      </c>
      <c r="E18" s="46">
        <v>130</v>
      </c>
      <c r="F18" s="46">
        <v>13</v>
      </c>
      <c r="G18" s="46">
        <v>142</v>
      </c>
      <c r="H18" s="46">
        <v>170</v>
      </c>
      <c r="I18" s="46">
        <v>17</v>
      </c>
      <c r="J18" s="46">
        <v>134</v>
      </c>
      <c r="K18" s="46">
        <v>215</v>
      </c>
      <c r="L18" s="46">
        <v>0.62</v>
      </c>
    </row>
    <row r="19" spans="1:12" ht="18.75" customHeight="1" x14ac:dyDescent="0.25">
      <c r="A19" s="43">
        <v>210019</v>
      </c>
      <c r="B19" s="43" t="s">
        <v>95</v>
      </c>
      <c r="C19" s="46">
        <v>44</v>
      </c>
      <c r="D19" s="46">
        <v>78</v>
      </c>
      <c r="E19" s="46">
        <v>160</v>
      </c>
      <c r="F19" s="46">
        <v>16</v>
      </c>
      <c r="G19" s="46">
        <v>157</v>
      </c>
      <c r="H19" s="46">
        <v>280</v>
      </c>
      <c r="I19" s="46">
        <v>28</v>
      </c>
      <c r="J19" s="46">
        <v>156.5</v>
      </c>
      <c r="K19" s="46">
        <v>300</v>
      </c>
      <c r="L19" s="46">
        <v>0.52</v>
      </c>
    </row>
    <row r="20" spans="1:12" ht="18.75" customHeight="1" x14ac:dyDescent="0.25">
      <c r="A20" s="43">
        <v>210022</v>
      </c>
      <c r="B20" s="43" t="s">
        <v>96</v>
      </c>
      <c r="C20" s="46">
        <v>39</v>
      </c>
      <c r="D20" s="46">
        <v>63</v>
      </c>
      <c r="E20" s="46">
        <v>150</v>
      </c>
      <c r="F20" s="46">
        <v>15</v>
      </c>
      <c r="G20" s="46">
        <v>110</v>
      </c>
      <c r="H20" s="46">
        <v>240</v>
      </c>
      <c r="I20" s="46">
        <v>24</v>
      </c>
      <c r="J20" s="46">
        <v>118</v>
      </c>
      <c r="K20" s="46">
        <v>270</v>
      </c>
      <c r="L20" s="46">
        <v>0.44</v>
      </c>
    </row>
    <row r="21" spans="1:12" ht="18.75" customHeight="1" x14ac:dyDescent="0.25">
      <c r="A21" s="43">
        <v>210023</v>
      </c>
      <c r="B21" s="43" t="s">
        <v>97</v>
      </c>
      <c r="C21" s="46">
        <v>44</v>
      </c>
      <c r="D21" s="46">
        <v>123</v>
      </c>
      <c r="E21" s="46">
        <v>160</v>
      </c>
      <c r="F21" s="46">
        <v>16</v>
      </c>
      <c r="G21" s="46">
        <v>173</v>
      </c>
      <c r="H21" s="46">
        <v>280</v>
      </c>
      <c r="I21" s="46">
        <v>28</v>
      </c>
      <c r="J21" s="46">
        <v>209.5</v>
      </c>
      <c r="K21" s="46">
        <v>300</v>
      </c>
      <c r="L21" s="46">
        <v>0.7</v>
      </c>
    </row>
    <row r="22" spans="1:12" ht="18.75" customHeight="1" x14ac:dyDescent="0.25">
      <c r="A22" s="43">
        <v>210024</v>
      </c>
      <c r="B22" s="43" t="s">
        <v>98</v>
      </c>
      <c r="C22" s="46">
        <v>41</v>
      </c>
      <c r="D22" s="46">
        <v>35</v>
      </c>
      <c r="E22" s="46">
        <v>160</v>
      </c>
      <c r="F22" s="46">
        <v>16</v>
      </c>
      <c r="G22" s="46">
        <v>94</v>
      </c>
      <c r="H22" s="46">
        <v>250</v>
      </c>
      <c r="I22" s="46">
        <v>25</v>
      </c>
      <c r="J22" s="46">
        <v>82</v>
      </c>
      <c r="K22" s="46">
        <v>285</v>
      </c>
      <c r="L22" s="46">
        <v>0.28999999999999998</v>
      </c>
    </row>
    <row r="23" spans="1:12" ht="18.75" customHeight="1" x14ac:dyDescent="0.25">
      <c r="A23" s="43">
        <v>210027</v>
      </c>
      <c r="B23" s="43" t="s">
        <v>99</v>
      </c>
      <c r="C23" s="46">
        <v>41</v>
      </c>
      <c r="D23" s="46">
        <v>49</v>
      </c>
      <c r="E23" s="46">
        <v>160</v>
      </c>
      <c r="F23" s="46">
        <v>16</v>
      </c>
      <c r="G23" s="46">
        <v>100</v>
      </c>
      <c r="H23" s="46">
        <v>250</v>
      </c>
      <c r="I23" s="46">
        <v>25</v>
      </c>
      <c r="J23" s="46">
        <v>99</v>
      </c>
      <c r="K23" s="46">
        <v>285</v>
      </c>
      <c r="L23" s="46">
        <v>0.35</v>
      </c>
    </row>
    <row r="24" spans="1:12" ht="18.75" customHeight="1" x14ac:dyDescent="0.25">
      <c r="A24" s="43">
        <v>210028</v>
      </c>
      <c r="B24" s="43" t="s">
        <v>100</v>
      </c>
      <c r="C24" s="46">
        <v>29</v>
      </c>
      <c r="D24" s="46">
        <v>97</v>
      </c>
      <c r="E24" s="46">
        <v>130</v>
      </c>
      <c r="F24" s="46">
        <v>13</v>
      </c>
      <c r="G24" s="46">
        <v>128</v>
      </c>
      <c r="H24" s="46">
        <v>160</v>
      </c>
      <c r="I24" s="46">
        <v>16</v>
      </c>
      <c r="J24" s="46">
        <v>161</v>
      </c>
      <c r="K24" s="46">
        <v>210</v>
      </c>
      <c r="L24" s="46">
        <v>0.77</v>
      </c>
    </row>
    <row r="25" spans="1:12" ht="18.75" customHeight="1" x14ac:dyDescent="0.25">
      <c r="A25" s="43">
        <v>210029</v>
      </c>
      <c r="B25" s="43" t="s">
        <v>101</v>
      </c>
      <c r="C25" s="46">
        <v>43</v>
      </c>
      <c r="D25" s="46">
        <v>80</v>
      </c>
      <c r="E25" s="46">
        <v>160</v>
      </c>
      <c r="F25" s="46">
        <v>16</v>
      </c>
      <c r="G25" s="46">
        <v>123</v>
      </c>
      <c r="H25" s="46">
        <v>270</v>
      </c>
      <c r="I25" s="46">
        <v>27</v>
      </c>
      <c r="J25" s="46">
        <v>141.5</v>
      </c>
      <c r="K25" s="46">
        <v>295</v>
      </c>
      <c r="L25" s="46">
        <v>0.48</v>
      </c>
    </row>
    <row r="26" spans="1:12" ht="18.75" customHeight="1" x14ac:dyDescent="0.25">
      <c r="A26" s="43">
        <v>210030</v>
      </c>
      <c r="B26" s="43" t="s">
        <v>102</v>
      </c>
      <c r="C26" s="46">
        <v>14</v>
      </c>
      <c r="D26" s="46">
        <v>25</v>
      </c>
      <c r="E26" s="46">
        <v>70</v>
      </c>
      <c r="F26" s="46">
        <v>7</v>
      </c>
      <c r="G26" s="46">
        <v>56</v>
      </c>
      <c r="H26" s="46">
        <v>70</v>
      </c>
      <c r="I26" s="46">
        <v>7</v>
      </c>
      <c r="J26" s="46">
        <v>53</v>
      </c>
      <c r="K26" s="46">
        <v>105</v>
      </c>
      <c r="L26" s="46">
        <v>0.5</v>
      </c>
    </row>
    <row r="27" spans="1:12" ht="18.75" customHeight="1" x14ac:dyDescent="0.25">
      <c r="A27" s="43">
        <v>210032</v>
      </c>
      <c r="B27" s="43" t="s">
        <v>103</v>
      </c>
      <c r="C27" s="46">
        <v>27</v>
      </c>
      <c r="D27" s="46">
        <v>55</v>
      </c>
      <c r="E27" s="46">
        <v>130</v>
      </c>
      <c r="F27" s="46">
        <v>13</v>
      </c>
      <c r="G27" s="46">
        <v>105</v>
      </c>
      <c r="H27" s="46">
        <v>140</v>
      </c>
      <c r="I27" s="46">
        <v>14</v>
      </c>
      <c r="J27" s="46">
        <v>107.5</v>
      </c>
      <c r="K27" s="46">
        <v>200</v>
      </c>
      <c r="L27" s="46">
        <v>0.54</v>
      </c>
    </row>
    <row r="28" spans="1:12" ht="18.75" customHeight="1" x14ac:dyDescent="0.25">
      <c r="A28" s="43">
        <v>210033</v>
      </c>
      <c r="B28" s="43" t="s">
        <v>104</v>
      </c>
      <c r="C28" s="46">
        <v>35</v>
      </c>
      <c r="D28" s="46">
        <v>28</v>
      </c>
      <c r="E28" s="46">
        <v>150</v>
      </c>
      <c r="F28" s="46">
        <v>15</v>
      </c>
      <c r="G28" s="46">
        <v>100</v>
      </c>
      <c r="H28" s="46">
        <v>200</v>
      </c>
      <c r="I28" s="46">
        <v>20</v>
      </c>
      <c r="J28" s="46">
        <v>78</v>
      </c>
      <c r="K28" s="46">
        <v>250</v>
      </c>
      <c r="L28" s="46">
        <v>0.31</v>
      </c>
    </row>
    <row r="29" spans="1:12" ht="18.75" customHeight="1" x14ac:dyDescent="0.25">
      <c r="A29" s="43">
        <v>210034</v>
      </c>
      <c r="B29" s="43" t="s">
        <v>105</v>
      </c>
      <c r="C29" s="46">
        <v>34</v>
      </c>
      <c r="D29" s="46">
        <v>67</v>
      </c>
      <c r="E29" s="46">
        <v>140</v>
      </c>
      <c r="F29" s="46">
        <v>14</v>
      </c>
      <c r="G29" s="46">
        <v>114</v>
      </c>
      <c r="H29" s="46">
        <v>200</v>
      </c>
      <c r="I29" s="46">
        <v>20</v>
      </c>
      <c r="J29" s="46">
        <v>124</v>
      </c>
      <c r="K29" s="46">
        <v>240</v>
      </c>
      <c r="L29" s="46">
        <v>0.52</v>
      </c>
    </row>
    <row r="30" spans="1:12" ht="18.75" customHeight="1" x14ac:dyDescent="0.25">
      <c r="A30" s="43">
        <v>210035</v>
      </c>
      <c r="B30" s="43" t="s">
        <v>106</v>
      </c>
      <c r="C30" s="46">
        <v>31</v>
      </c>
      <c r="D30" s="46">
        <v>92</v>
      </c>
      <c r="E30" s="46">
        <v>140</v>
      </c>
      <c r="F30" s="46">
        <v>14</v>
      </c>
      <c r="G30" s="46">
        <v>141</v>
      </c>
      <c r="H30" s="46">
        <v>170</v>
      </c>
      <c r="I30" s="46">
        <v>17</v>
      </c>
      <c r="J30" s="46">
        <v>162.5</v>
      </c>
      <c r="K30" s="46">
        <v>225</v>
      </c>
      <c r="L30" s="46">
        <v>0.72</v>
      </c>
    </row>
    <row r="31" spans="1:12" ht="18.75" customHeight="1" x14ac:dyDescent="0.25">
      <c r="A31" s="43">
        <v>210037</v>
      </c>
      <c r="B31" s="43" t="s">
        <v>107</v>
      </c>
      <c r="C31" s="46">
        <v>31</v>
      </c>
      <c r="D31" s="46">
        <v>91</v>
      </c>
      <c r="E31" s="46">
        <v>140</v>
      </c>
      <c r="F31" s="46">
        <v>14</v>
      </c>
      <c r="G31" s="46">
        <v>130</v>
      </c>
      <c r="H31" s="46">
        <v>170</v>
      </c>
      <c r="I31" s="46">
        <v>17</v>
      </c>
      <c r="J31" s="46">
        <v>156</v>
      </c>
      <c r="K31" s="46">
        <v>225</v>
      </c>
      <c r="L31" s="46">
        <v>0.69</v>
      </c>
    </row>
    <row r="32" spans="1:12" ht="18.75" customHeight="1" x14ac:dyDescent="0.25">
      <c r="A32" s="43">
        <v>210038</v>
      </c>
      <c r="B32" s="43" t="s">
        <v>108</v>
      </c>
      <c r="C32" s="46">
        <v>29</v>
      </c>
      <c r="D32" s="46">
        <v>84</v>
      </c>
      <c r="E32" s="46">
        <v>130</v>
      </c>
      <c r="F32" s="46">
        <v>13</v>
      </c>
      <c r="G32" s="46">
        <v>139</v>
      </c>
      <c r="H32" s="46">
        <v>160</v>
      </c>
      <c r="I32" s="46">
        <v>16</v>
      </c>
      <c r="J32" s="46">
        <v>153.5</v>
      </c>
      <c r="K32" s="46">
        <v>210</v>
      </c>
      <c r="L32" s="46">
        <v>0.73</v>
      </c>
    </row>
    <row r="33" spans="1:12" ht="18.75" customHeight="1" x14ac:dyDescent="0.25">
      <c r="A33" s="43">
        <v>210039</v>
      </c>
      <c r="B33" s="43" t="s">
        <v>109</v>
      </c>
      <c r="C33" s="46">
        <v>26</v>
      </c>
      <c r="D33" s="46">
        <v>63</v>
      </c>
      <c r="E33" s="46">
        <v>120</v>
      </c>
      <c r="F33" s="46">
        <v>12</v>
      </c>
      <c r="G33" s="46">
        <v>101</v>
      </c>
      <c r="H33" s="46">
        <v>140</v>
      </c>
      <c r="I33" s="46">
        <v>14</v>
      </c>
      <c r="J33" s="46">
        <v>113.5</v>
      </c>
      <c r="K33" s="46">
        <v>190</v>
      </c>
      <c r="L33" s="46">
        <v>0.6</v>
      </c>
    </row>
    <row r="34" spans="1:12" ht="18.75" customHeight="1" x14ac:dyDescent="0.25">
      <c r="A34" s="43">
        <v>210040</v>
      </c>
      <c r="B34" s="43" t="s">
        <v>110</v>
      </c>
      <c r="C34" s="46">
        <v>35</v>
      </c>
      <c r="D34" s="46">
        <v>78</v>
      </c>
      <c r="E34" s="46">
        <v>140</v>
      </c>
      <c r="F34" s="46">
        <v>14</v>
      </c>
      <c r="G34" s="46">
        <v>152</v>
      </c>
      <c r="H34" s="46">
        <v>210</v>
      </c>
      <c r="I34" s="46">
        <v>21</v>
      </c>
      <c r="J34" s="46">
        <v>154</v>
      </c>
      <c r="K34" s="46">
        <v>245</v>
      </c>
      <c r="L34" s="46">
        <v>0.63</v>
      </c>
    </row>
    <row r="35" spans="1:12" ht="18.75" customHeight="1" x14ac:dyDescent="0.25">
      <c r="A35" s="43">
        <v>210043</v>
      </c>
      <c r="B35" s="43" t="s">
        <v>111</v>
      </c>
      <c r="C35" s="46">
        <v>42</v>
      </c>
      <c r="D35" s="46">
        <v>93</v>
      </c>
      <c r="E35" s="46">
        <v>160</v>
      </c>
      <c r="F35" s="46">
        <v>16</v>
      </c>
      <c r="G35" s="46">
        <v>170</v>
      </c>
      <c r="H35" s="46">
        <v>260</v>
      </c>
      <c r="I35" s="46">
        <v>26</v>
      </c>
      <c r="J35" s="46">
        <v>178</v>
      </c>
      <c r="K35" s="46">
        <v>290</v>
      </c>
      <c r="L35" s="46">
        <v>0.61</v>
      </c>
    </row>
    <row r="36" spans="1:12" ht="18.75" customHeight="1" x14ac:dyDescent="0.25">
      <c r="A36" s="43">
        <v>210044</v>
      </c>
      <c r="B36" s="43" t="s">
        <v>112</v>
      </c>
      <c r="C36" s="46">
        <v>44</v>
      </c>
      <c r="D36" s="46">
        <v>42</v>
      </c>
      <c r="E36" s="46">
        <v>160</v>
      </c>
      <c r="F36" s="46">
        <v>16</v>
      </c>
      <c r="G36" s="46">
        <v>89</v>
      </c>
      <c r="H36" s="46">
        <v>280</v>
      </c>
      <c r="I36" s="46">
        <v>28</v>
      </c>
      <c r="J36" s="46">
        <v>86.5</v>
      </c>
      <c r="K36" s="46">
        <v>300</v>
      </c>
      <c r="L36" s="46">
        <v>0.28999999999999998</v>
      </c>
    </row>
    <row r="37" spans="1:12" ht="18.75" customHeight="1" x14ac:dyDescent="0.25">
      <c r="A37" s="43">
        <v>210048</v>
      </c>
      <c r="B37" s="43" t="s">
        <v>113</v>
      </c>
      <c r="C37" s="46">
        <v>44</v>
      </c>
      <c r="D37" s="46">
        <v>28</v>
      </c>
      <c r="E37" s="46">
        <v>160</v>
      </c>
      <c r="F37" s="46">
        <v>16</v>
      </c>
      <c r="G37" s="46">
        <v>130</v>
      </c>
      <c r="H37" s="46">
        <v>280</v>
      </c>
      <c r="I37" s="46">
        <v>28</v>
      </c>
      <c r="J37" s="46">
        <v>93</v>
      </c>
      <c r="K37" s="46">
        <v>300</v>
      </c>
      <c r="L37" s="46">
        <v>0.31</v>
      </c>
    </row>
    <row r="38" spans="1:12" ht="18.75" customHeight="1" x14ac:dyDescent="0.25">
      <c r="A38" s="43">
        <v>210049</v>
      </c>
      <c r="B38" s="43" t="s">
        <v>114</v>
      </c>
      <c r="C38" s="46">
        <v>40</v>
      </c>
      <c r="D38" s="46">
        <v>114</v>
      </c>
      <c r="E38" s="46">
        <v>160</v>
      </c>
      <c r="F38" s="46">
        <v>16</v>
      </c>
      <c r="G38" s="46">
        <v>123</v>
      </c>
      <c r="H38" s="46">
        <v>240</v>
      </c>
      <c r="I38" s="46">
        <v>24</v>
      </c>
      <c r="J38" s="46">
        <v>175.5</v>
      </c>
      <c r="K38" s="46">
        <v>280</v>
      </c>
      <c r="L38" s="46">
        <v>0.63</v>
      </c>
    </row>
    <row r="39" spans="1:12" ht="18.75" customHeight="1" x14ac:dyDescent="0.25">
      <c r="A39" s="43">
        <v>210051</v>
      </c>
      <c r="B39" s="43" t="s">
        <v>115</v>
      </c>
      <c r="C39" s="46">
        <v>38</v>
      </c>
      <c r="D39" s="46">
        <v>95</v>
      </c>
      <c r="E39" s="46">
        <v>160</v>
      </c>
      <c r="F39" s="46">
        <v>16</v>
      </c>
      <c r="G39" s="46">
        <v>161</v>
      </c>
      <c r="H39" s="46">
        <v>220</v>
      </c>
      <c r="I39" s="46">
        <v>22</v>
      </c>
      <c r="J39" s="46">
        <v>175.5</v>
      </c>
      <c r="K39" s="46">
        <v>270</v>
      </c>
      <c r="L39" s="46">
        <v>0.65</v>
      </c>
    </row>
    <row r="40" spans="1:12" ht="18.75" customHeight="1" x14ac:dyDescent="0.25">
      <c r="A40" s="43">
        <v>210055</v>
      </c>
      <c r="B40" s="43" t="s">
        <v>116</v>
      </c>
      <c r="C40" s="46">
        <v>29</v>
      </c>
      <c r="D40" s="46">
        <v>92</v>
      </c>
      <c r="E40" s="46">
        <v>130</v>
      </c>
      <c r="F40" s="46">
        <v>13</v>
      </c>
      <c r="G40" s="46">
        <v>129</v>
      </c>
      <c r="H40" s="46">
        <v>160</v>
      </c>
      <c r="I40" s="46">
        <v>16</v>
      </c>
      <c r="J40" s="46">
        <v>156.5</v>
      </c>
      <c r="K40" s="46">
        <v>210</v>
      </c>
      <c r="L40" s="46">
        <v>0.75</v>
      </c>
    </row>
    <row r="41" spans="1:12" ht="18.75" customHeight="1" x14ac:dyDescent="0.25">
      <c r="A41" s="43">
        <v>210056</v>
      </c>
      <c r="B41" s="43" t="s">
        <v>117</v>
      </c>
      <c r="C41" s="46">
        <v>39</v>
      </c>
      <c r="D41" s="46">
        <v>81</v>
      </c>
      <c r="E41" s="46">
        <v>150</v>
      </c>
      <c r="F41" s="46">
        <v>15</v>
      </c>
      <c r="G41" s="46">
        <v>156</v>
      </c>
      <c r="H41" s="46">
        <v>240</v>
      </c>
      <c r="I41" s="46">
        <v>24</v>
      </c>
      <c r="J41" s="46">
        <v>159</v>
      </c>
      <c r="K41" s="46">
        <v>270</v>
      </c>
      <c r="L41" s="46">
        <v>0.59</v>
      </c>
    </row>
    <row r="42" spans="1:12" ht="18.75" customHeight="1" x14ac:dyDescent="0.25">
      <c r="A42" s="43">
        <v>210057</v>
      </c>
      <c r="B42" s="43" t="s">
        <v>118</v>
      </c>
      <c r="C42" s="46">
        <v>43</v>
      </c>
      <c r="D42" s="46">
        <v>53</v>
      </c>
      <c r="E42" s="46">
        <v>160</v>
      </c>
      <c r="F42" s="46">
        <v>16</v>
      </c>
      <c r="G42" s="46">
        <v>169</v>
      </c>
      <c r="H42" s="46">
        <v>270</v>
      </c>
      <c r="I42" s="46">
        <v>27</v>
      </c>
      <c r="J42" s="46">
        <v>137.5</v>
      </c>
      <c r="K42" s="46">
        <v>295</v>
      </c>
      <c r="L42" s="46">
        <v>0.47</v>
      </c>
    </row>
    <row r="43" spans="1:12" ht="18.75" customHeight="1" x14ac:dyDescent="0.25">
      <c r="A43" s="43">
        <v>210058</v>
      </c>
      <c r="B43" s="43" t="s">
        <v>119</v>
      </c>
      <c r="C43" s="46">
        <v>22</v>
      </c>
      <c r="D43" s="46">
        <v>18</v>
      </c>
      <c r="E43" s="46">
        <v>70</v>
      </c>
      <c r="F43" s="46">
        <v>7</v>
      </c>
      <c r="G43" s="46">
        <v>104</v>
      </c>
      <c r="H43" s="46">
        <v>150</v>
      </c>
      <c r="I43" s="46">
        <v>15</v>
      </c>
      <c r="J43" s="46">
        <v>70</v>
      </c>
      <c r="K43" s="46">
        <v>145</v>
      </c>
      <c r="L43" s="46">
        <v>0.48</v>
      </c>
    </row>
    <row r="44" spans="1:12" ht="18.75" customHeight="1" x14ac:dyDescent="0.25">
      <c r="A44" s="43">
        <v>210060</v>
      </c>
      <c r="B44" s="43" t="s">
        <v>120</v>
      </c>
      <c r="C44" s="46">
        <v>21</v>
      </c>
      <c r="D44" s="46">
        <v>63</v>
      </c>
      <c r="E44" s="46">
        <v>80</v>
      </c>
      <c r="F44" s="46">
        <v>8</v>
      </c>
      <c r="G44" s="46">
        <v>115</v>
      </c>
      <c r="H44" s="46">
        <v>130</v>
      </c>
      <c r="I44" s="46">
        <v>13</v>
      </c>
      <c r="J44" s="46">
        <v>120.5</v>
      </c>
      <c r="K44" s="46">
        <v>145</v>
      </c>
      <c r="L44" s="46">
        <v>0.83</v>
      </c>
    </row>
    <row r="45" spans="1:12" ht="18.75" customHeight="1" x14ac:dyDescent="0.25">
      <c r="A45" s="43">
        <v>210061</v>
      </c>
      <c r="B45" s="43" t="s">
        <v>121</v>
      </c>
      <c r="C45" s="46">
        <v>27</v>
      </c>
      <c r="D45" s="46">
        <v>98</v>
      </c>
      <c r="E45" s="46">
        <v>130</v>
      </c>
      <c r="F45" s="46">
        <v>13</v>
      </c>
      <c r="G45" s="46">
        <v>119</v>
      </c>
      <c r="H45" s="46">
        <v>140</v>
      </c>
      <c r="I45" s="46">
        <v>14</v>
      </c>
      <c r="J45" s="46">
        <v>157.5</v>
      </c>
      <c r="K45" s="46">
        <v>200</v>
      </c>
      <c r="L45" s="46">
        <v>0.79</v>
      </c>
    </row>
    <row r="46" spans="1:12" ht="18.75" customHeight="1" x14ac:dyDescent="0.25">
      <c r="A46" s="43">
        <v>210062</v>
      </c>
      <c r="B46" s="43" t="s">
        <v>122</v>
      </c>
      <c r="C46" s="46">
        <v>35</v>
      </c>
      <c r="D46" s="46">
        <v>13</v>
      </c>
      <c r="E46" s="46">
        <v>140</v>
      </c>
      <c r="F46" s="46">
        <v>14</v>
      </c>
      <c r="G46" s="46">
        <v>97</v>
      </c>
      <c r="H46" s="46">
        <v>210</v>
      </c>
      <c r="I46" s="46">
        <v>21</v>
      </c>
      <c r="J46" s="46">
        <v>61.5</v>
      </c>
      <c r="K46" s="46">
        <v>245</v>
      </c>
      <c r="L46" s="46">
        <v>0.25</v>
      </c>
    </row>
    <row r="47" spans="1:12" ht="18.75" customHeight="1" x14ac:dyDescent="0.25">
      <c r="A47" s="43">
        <v>210063</v>
      </c>
      <c r="B47" s="43" t="s">
        <v>123</v>
      </c>
      <c r="C47" s="46">
        <v>44</v>
      </c>
      <c r="D47" s="46">
        <v>83</v>
      </c>
      <c r="E47" s="46">
        <v>160</v>
      </c>
      <c r="F47" s="46">
        <v>16</v>
      </c>
      <c r="G47" s="46">
        <v>160</v>
      </c>
      <c r="H47" s="46">
        <v>280</v>
      </c>
      <c r="I47" s="46">
        <v>28</v>
      </c>
      <c r="J47" s="46">
        <v>163</v>
      </c>
      <c r="K47" s="46">
        <v>300</v>
      </c>
      <c r="L47" s="46">
        <v>0.54</v>
      </c>
    </row>
    <row r="48" spans="1:12" x14ac:dyDescent="0.25">
      <c r="A48" s="43">
        <v>210064</v>
      </c>
      <c r="B48" s="43" t="s">
        <v>57</v>
      </c>
      <c r="C48" s="46">
        <v>13</v>
      </c>
      <c r="D48" s="46">
        <v>6</v>
      </c>
      <c r="E48" s="46">
        <v>50</v>
      </c>
      <c r="F48" s="46">
        <v>5</v>
      </c>
      <c r="G48" s="46">
        <v>43</v>
      </c>
      <c r="H48" s="46">
        <v>80</v>
      </c>
      <c r="I48" s="46">
        <v>8</v>
      </c>
      <c r="J48" s="46">
        <v>27.5</v>
      </c>
      <c r="K48" s="46">
        <v>90</v>
      </c>
      <c r="L48" s="46">
        <v>0.31</v>
      </c>
    </row>
    <row r="49" spans="1:12" x14ac:dyDescent="0.25">
      <c r="A49" s="43">
        <v>210065</v>
      </c>
      <c r="B49" s="43" t="s">
        <v>78</v>
      </c>
      <c r="C49" s="46">
        <v>27</v>
      </c>
      <c r="D49" s="46">
        <v>80</v>
      </c>
      <c r="E49" s="46">
        <v>120</v>
      </c>
      <c r="F49" s="46">
        <v>12</v>
      </c>
      <c r="G49" s="46">
        <v>122</v>
      </c>
      <c r="H49" s="46">
        <v>150</v>
      </c>
      <c r="I49" s="46">
        <v>15</v>
      </c>
      <c r="J49" s="46">
        <v>141</v>
      </c>
      <c r="K49" s="46">
        <v>195</v>
      </c>
      <c r="L49" s="46">
        <v>0.72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P26"/>
  <sheetViews>
    <sheetView workbookViewId="0">
      <selection activeCell="B1" sqref="B1"/>
    </sheetView>
  </sheetViews>
  <sheetFormatPr defaultColWidth="9.28515625" defaultRowHeight="15" x14ac:dyDescent="0.25"/>
  <cols>
    <col min="1" max="1" width="22.42578125" style="3" bestFit="1" customWidth="1"/>
    <col min="2" max="2" width="14.85546875" style="2" customWidth="1"/>
    <col min="3" max="5" width="9.28515625" style="3"/>
    <col min="6" max="6" width="26.28515625" style="3" customWidth="1"/>
    <col min="7" max="7" width="30" style="3" customWidth="1"/>
    <col min="8" max="250" width="9.28515625" style="3"/>
  </cols>
  <sheetData>
    <row r="1" spans="1:7" x14ac:dyDescent="0.25">
      <c r="A1" s="1" t="s">
        <v>127</v>
      </c>
      <c r="B1" s="2" t="s">
        <v>58</v>
      </c>
      <c r="F1"/>
      <c r="G1"/>
    </row>
    <row r="2" spans="1:7" x14ac:dyDescent="0.25">
      <c r="A2" s="47"/>
      <c r="B2" s="47"/>
      <c r="F2"/>
      <c r="G2"/>
    </row>
    <row r="3" spans="1:7" ht="47.25" x14ac:dyDescent="0.25">
      <c r="A3" s="4" t="s">
        <v>59</v>
      </c>
      <c r="B3" s="5" t="s">
        <v>60</v>
      </c>
    </row>
    <row r="4" spans="1:7" ht="34.5" customHeight="1" x14ac:dyDescent="0.25">
      <c r="A4" s="7">
        <v>0</v>
      </c>
      <c r="B4" s="8">
        <v>-0.02</v>
      </c>
    </row>
    <row r="5" spans="1:7" ht="15.75" x14ac:dyDescent="0.25">
      <c r="A5" s="11">
        <f>A4+0.05</f>
        <v>0.05</v>
      </c>
      <c r="B5" s="12">
        <v>-1.7777777777777778E-2</v>
      </c>
    </row>
    <row r="6" spans="1:7" ht="15.75" x14ac:dyDescent="0.25">
      <c r="A6" s="11">
        <f t="shared" ref="A6:A23" si="0">A5+0.05</f>
        <v>0.1</v>
      </c>
      <c r="B6" s="12">
        <v>-1.5555555555555555E-2</v>
      </c>
    </row>
    <row r="7" spans="1:7" ht="15.75" x14ac:dyDescent="0.25">
      <c r="A7" s="11">
        <f t="shared" si="0"/>
        <v>0.15000000000000002</v>
      </c>
      <c r="B7" s="12">
        <v>-1.3333333333333332E-2</v>
      </c>
    </row>
    <row r="8" spans="1:7" ht="15.75" x14ac:dyDescent="0.25">
      <c r="A8" s="11">
        <f t="shared" si="0"/>
        <v>0.2</v>
      </c>
      <c r="B8" s="12">
        <v>-1.1111111111111112E-2</v>
      </c>
    </row>
    <row r="9" spans="1:7" ht="15.75" x14ac:dyDescent="0.25">
      <c r="A9" s="11">
        <f t="shared" si="0"/>
        <v>0.25</v>
      </c>
      <c r="B9" s="12">
        <v>-8.8888888888888889E-3</v>
      </c>
    </row>
    <row r="10" spans="1:7" ht="15.75" x14ac:dyDescent="0.25">
      <c r="A10" s="11">
        <f t="shared" si="0"/>
        <v>0.3</v>
      </c>
      <c r="B10" s="12">
        <v>-6.6666666666666662E-3</v>
      </c>
    </row>
    <row r="11" spans="1:7" ht="15.75" x14ac:dyDescent="0.25">
      <c r="A11" s="11">
        <f t="shared" si="0"/>
        <v>0.35</v>
      </c>
      <c r="B11" s="12">
        <v>-4.4444444444444453E-3</v>
      </c>
    </row>
    <row r="12" spans="1:7" ht="15.75" x14ac:dyDescent="0.25">
      <c r="A12" s="11">
        <f t="shared" si="0"/>
        <v>0.39999999999999997</v>
      </c>
      <c r="B12" s="12">
        <v>-2.2222222222222227E-3</v>
      </c>
    </row>
    <row r="13" spans="1:7" ht="15.75" x14ac:dyDescent="0.25">
      <c r="A13" s="11">
        <f t="shared" si="0"/>
        <v>0.44999999999999996</v>
      </c>
      <c r="B13" s="12">
        <v>0</v>
      </c>
    </row>
    <row r="14" spans="1:7" ht="15.75" x14ac:dyDescent="0.25">
      <c r="A14" s="14">
        <f t="shared" si="0"/>
        <v>0.49999999999999994</v>
      </c>
      <c r="B14" s="15">
        <v>0</v>
      </c>
    </row>
    <row r="15" spans="1:7" ht="15.75" x14ac:dyDescent="0.25">
      <c r="A15" s="11">
        <f t="shared" si="0"/>
        <v>0.54999999999999993</v>
      </c>
      <c r="B15" s="12">
        <v>-3.4694469519536142E-18</v>
      </c>
    </row>
    <row r="16" spans="1:7" ht="15.75" x14ac:dyDescent="0.25">
      <c r="A16" s="11">
        <f t="shared" si="0"/>
        <v>0.6</v>
      </c>
      <c r="B16" s="12">
        <v>1.1111111111111096E-3</v>
      </c>
    </row>
    <row r="17" spans="1:2" ht="15.75" x14ac:dyDescent="0.25">
      <c r="A17" s="11">
        <f t="shared" si="0"/>
        <v>0.65</v>
      </c>
      <c r="B17" s="12">
        <v>2.2222222222222218E-3</v>
      </c>
    </row>
    <row r="18" spans="1:2" ht="15.75" x14ac:dyDescent="0.25">
      <c r="A18" s="11">
        <f t="shared" si="0"/>
        <v>0.70000000000000007</v>
      </c>
      <c r="B18" s="12">
        <v>3.333333333333334E-3</v>
      </c>
    </row>
    <row r="19" spans="1:2" ht="15.75" x14ac:dyDescent="0.25">
      <c r="A19" s="11">
        <f t="shared" si="0"/>
        <v>0.75000000000000011</v>
      </c>
      <c r="B19" s="12">
        <v>4.4444444444444462E-3</v>
      </c>
    </row>
    <row r="20" spans="1:2" ht="15.75" x14ac:dyDescent="0.25">
      <c r="A20" s="11">
        <f t="shared" si="0"/>
        <v>0.80000000000000016</v>
      </c>
      <c r="B20" s="12">
        <v>5.5555555555555584E-3</v>
      </c>
    </row>
    <row r="21" spans="1:2" ht="15.75" x14ac:dyDescent="0.25">
      <c r="A21" s="11">
        <f t="shared" si="0"/>
        <v>0.8500000000000002</v>
      </c>
      <c r="B21" s="12">
        <v>6.6666666666666706E-3</v>
      </c>
    </row>
    <row r="22" spans="1:2" ht="15.75" x14ac:dyDescent="0.25">
      <c r="A22" s="11">
        <f t="shared" si="0"/>
        <v>0.90000000000000024</v>
      </c>
      <c r="B22" s="12">
        <v>7.7777777777777828E-3</v>
      </c>
    </row>
    <row r="23" spans="1:2" ht="15.75" x14ac:dyDescent="0.25">
      <c r="A23" s="11">
        <f t="shared" si="0"/>
        <v>0.95000000000000029</v>
      </c>
      <c r="B23" s="12">
        <v>8.8888888888888958E-3</v>
      </c>
    </row>
    <row r="24" spans="1:2" ht="15.75" x14ac:dyDescent="0.25">
      <c r="A24" s="7">
        <v>1</v>
      </c>
      <c r="B24" s="8">
        <v>0.01</v>
      </c>
    </row>
    <row r="26" spans="1:2" ht="15" customHeight="1" x14ac:dyDescent="0.25"/>
  </sheetData>
  <mergeCells count="1">
    <mergeCell ref="A2:B2"/>
  </mergeCells>
  <conditionalFormatting sqref="B4:B14 B16:B24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2" right="0.2" top="0.25" bottom="0" header="0.3" footer="0"/>
  <pageSetup paperSize="5" scale="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6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28515625" defaultRowHeight="15.75" x14ac:dyDescent="0.25"/>
  <cols>
    <col min="1" max="1" width="28.140625" style="24" customWidth="1"/>
    <col min="2" max="2" width="32.42578125" style="24" customWidth="1"/>
    <col min="3" max="3" width="18.28515625" style="24" bestFit="1" customWidth="1"/>
    <col min="4" max="4" width="14.42578125" style="19" customWidth="1"/>
    <col min="5" max="5" width="15" style="24" customWidth="1"/>
    <col min="6" max="6" width="21.42578125" style="36" customWidth="1"/>
    <col min="7" max="16384" width="9.28515625" style="24"/>
  </cols>
  <sheetData>
    <row r="1" spans="1:6" s="17" customFormat="1" ht="27" customHeight="1" x14ac:dyDescent="0.25">
      <c r="A1" s="16" t="s">
        <v>128</v>
      </c>
    </row>
    <row r="2" spans="1:6" s="17" customFormat="1" ht="42" customHeight="1" x14ac:dyDescent="0.2">
      <c r="A2" s="18" t="s">
        <v>69</v>
      </c>
      <c r="B2" s="18" t="s">
        <v>70</v>
      </c>
      <c r="C2" s="18" t="s">
        <v>124</v>
      </c>
      <c r="D2" s="18" t="s">
        <v>125</v>
      </c>
      <c r="E2" s="18" t="s">
        <v>71</v>
      </c>
      <c r="F2" s="18" t="s">
        <v>72</v>
      </c>
    </row>
    <row r="3" spans="1:6" ht="15" x14ac:dyDescent="0.2">
      <c r="A3" s="20">
        <v>210001</v>
      </c>
      <c r="B3" s="20" t="s">
        <v>12</v>
      </c>
      <c r="C3" s="21">
        <v>190799459.25308439</v>
      </c>
      <c r="D3" s="22">
        <f>VLOOKUP(A3,'Source MHAC'!$A$2:$L$48,12,FALSE)</f>
        <v>0.41</v>
      </c>
      <c r="E3" s="23">
        <f t="shared" ref="E3:E49" si="0">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</f>
        <v>-1.7777777777777774E-3</v>
      </c>
      <c r="F3" s="37">
        <f t="shared" ref="F3:F49" si="1">ROUND(E3*C3,0)</f>
        <v>-339199</v>
      </c>
    </row>
    <row r="4" spans="1:6" ht="15" x14ac:dyDescent="0.2">
      <c r="A4" s="20">
        <v>210002</v>
      </c>
      <c r="B4" s="20" t="s">
        <v>13</v>
      </c>
      <c r="C4" s="21">
        <v>919253797.00466895</v>
      </c>
      <c r="D4" s="22">
        <f>VLOOKUP(A4,'Source MHAC'!$A$2:$L$48,12,FALSE)</f>
        <v>0.38</v>
      </c>
      <c r="E4" s="23">
        <f t="shared" si="0"/>
        <v>-3.1111111111111096E-3</v>
      </c>
      <c r="F4" s="37">
        <f t="shared" si="1"/>
        <v>-2859901</v>
      </c>
    </row>
    <row r="5" spans="1:6" ht="15" x14ac:dyDescent="0.2">
      <c r="A5" s="20">
        <v>210003</v>
      </c>
      <c r="B5" s="20" t="s">
        <v>14</v>
      </c>
      <c r="C5" s="21">
        <v>215464625.47910616</v>
      </c>
      <c r="D5" s="22">
        <f>VLOOKUP(A5,'Source MHAC'!$A$2:$L$48,12,FALSE)</f>
        <v>0.61</v>
      </c>
      <c r="E5" s="23">
        <f t="shared" si="0"/>
        <v>1.3333333333333322E-3</v>
      </c>
      <c r="F5" s="37">
        <f t="shared" si="1"/>
        <v>287286</v>
      </c>
    </row>
    <row r="6" spans="1:6" ht="15" x14ac:dyDescent="0.2">
      <c r="A6" s="20">
        <v>210004</v>
      </c>
      <c r="B6" s="20" t="s">
        <v>15</v>
      </c>
      <c r="C6" s="21">
        <v>340412069.37878394</v>
      </c>
      <c r="D6" s="22">
        <f>VLOOKUP(A6,'Source MHAC'!$A$2:$L$48,12,FALSE)</f>
        <v>0.66</v>
      </c>
      <c r="E6" s="23">
        <f t="shared" si="0"/>
        <v>2.4444444444444435E-3</v>
      </c>
      <c r="F6" s="37">
        <f t="shared" si="1"/>
        <v>832118</v>
      </c>
    </row>
    <row r="7" spans="1:6" ht="15" x14ac:dyDescent="0.2">
      <c r="A7" s="20">
        <v>210005</v>
      </c>
      <c r="B7" s="20" t="s">
        <v>16</v>
      </c>
      <c r="C7" s="21">
        <v>220972342.6920858</v>
      </c>
      <c r="D7" s="22">
        <f>VLOOKUP(A7,'Source MHAC'!$A$2:$L$48,12,FALSE)</f>
        <v>0.57999999999999996</v>
      </c>
      <c r="E7" s="23">
        <f t="shared" si="0"/>
        <v>6.6666666666666437E-4</v>
      </c>
      <c r="F7" s="37">
        <f t="shared" si="1"/>
        <v>147315</v>
      </c>
    </row>
    <row r="8" spans="1:6" ht="15" x14ac:dyDescent="0.2">
      <c r="A8" s="20">
        <v>210006</v>
      </c>
      <c r="B8" s="20" t="s">
        <v>17</v>
      </c>
      <c r="C8" s="21">
        <v>48557780.867004141</v>
      </c>
      <c r="D8" s="22">
        <f>VLOOKUP(A8,'Source MHAC'!$A$2:$L$48,12,FALSE)</f>
        <v>0.72</v>
      </c>
      <c r="E8" s="23">
        <f t="shared" si="0"/>
        <v>3.7777777777777766E-3</v>
      </c>
      <c r="F8" s="37">
        <f t="shared" si="1"/>
        <v>183441</v>
      </c>
    </row>
    <row r="9" spans="1:6" ht="15" x14ac:dyDescent="0.2">
      <c r="A9" s="20">
        <v>210008</v>
      </c>
      <c r="B9" s="20" t="s">
        <v>18</v>
      </c>
      <c r="C9" s="21">
        <v>223932822.00735408</v>
      </c>
      <c r="D9" s="22">
        <f>VLOOKUP(A9,'Source MHAC'!$A$2:$L$48,12,FALSE)</f>
        <v>0.55000000000000004</v>
      </c>
      <c r="E9" s="23">
        <f t="shared" si="0"/>
        <v>0</v>
      </c>
      <c r="F9" s="37">
        <f t="shared" si="1"/>
        <v>0</v>
      </c>
    </row>
    <row r="10" spans="1:6" ht="15" x14ac:dyDescent="0.2">
      <c r="A10" s="20">
        <v>210009</v>
      </c>
      <c r="B10" s="20" t="s">
        <v>19</v>
      </c>
      <c r="C10" s="21">
        <v>1378259900.6353612</v>
      </c>
      <c r="D10" s="22">
        <f>VLOOKUP(A10,'Source MHAC'!$A$2:$L$48,12,FALSE)</f>
        <v>0.53</v>
      </c>
      <c r="E10" s="23">
        <f t="shared" si="0"/>
        <v>0</v>
      </c>
      <c r="F10" s="37">
        <f t="shared" si="1"/>
        <v>0</v>
      </c>
    </row>
    <row r="11" spans="1:6" ht="15" x14ac:dyDescent="0.2">
      <c r="A11" s="20">
        <v>210010</v>
      </c>
      <c r="B11" s="20" t="s">
        <v>20</v>
      </c>
      <c r="C11" s="21">
        <v>26021221.564630911</v>
      </c>
      <c r="D11" s="22">
        <f>VLOOKUP(A11,'Source MHAC'!$A$2:$L$48,12,FALSE)</f>
        <v>0.69</v>
      </c>
      <c r="E11" s="23">
        <f t="shared" si="0"/>
        <v>3.1111111111111088E-3</v>
      </c>
      <c r="F11" s="37">
        <f t="shared" si="1"/>
        <v>80955</v>
      </c>
    </row>
    <row r="12" spans="1:6" ht="15" x14ac:dyDescent="0.2">
      <c r="A12" s="20">
        <v>210011</v>
      </c>
      <c r="B12" s="20" t="s">
        <v>21</v>
      </c>
      <c r="C12" s="21">
        <v>237889235.61331108</v>
      </c>
      <c r="D12" s="22">
        <f>VLOOKUP(A12,'Source MHAC'!$A$2:$L$48,12,FALSE)</f>
        <v>0.68</v>
      </c>
      <c r="E12" s="23">
        <f t="shared" si="0"/>
        <v>2.8888888888888888E-3</v>
      </c>
      <c r="F12" s="37">
        <f t="shared" si="1"/>
        <v>687236</v>
      </c>
    </row>
    <row r="13" spans="1:6" ht="15" x14ac:dyDescent="0.2">
      <c r="A13" s="20">
        <v>210012</v>
      </c>
      <c r="B13" s="20" t="s">
        <v>22</v>
      </c>
      <c r="C13" s="21">
        <v>398036507.84646994</v>
      </c>
      <c r="D13" s="22">
        <f>VLOOKUP(A13,'Source MHAC'!$A$2:$L$48,12,FALSE)</f>
        <v>0.38</v>
      </c>
      <c r="E13" s="23">
        <f t="shared" si="0"/>
        <v>-3.1111111111111096E-3</v>
      </c>
      <c r="F13" s="37">
        <f t="shared" si="1"/>
        <v>-1238336</v>
      </c>
    </row>
    <row r="14" spans="1:6" ht="15" x14ac:dyDescent="0.2">
      <c r="A14" s="20">
        <v>210013</v>
      </c>
      <c r="B14" s="20" t="s">
        <v>23</v>
      </c>
      <c r="C14" s="21">
        <v>65798041.904126704</v>
      </c>
      <c r="D14" s="22">
        <f>VLOOKUP(A14,'Source MHAC'!$A$2:$L$48,12,FALSE)</f>
        <v>0.46</v>
      </c>
      <c r="E14" s="23">
        <f t="shared" si="0"/>
        <v>0</v>
      </c>
      <c r="F14" s="37">
        <f t="shared" si="1"/>
        <v>0</v>
      </c>
    </row>
    <row r="15" spans="1:6" ht="15" x14ac:dyDescent="0.2">
      <c r="A15" s="20">
        <v>210015</v>
      </c>
      <c r="B15" s="20" t="s">
        <v>24</v>
      </c>
      <c r="C15" s="21">
        <v>300623972.21283227</v>
      </c>
      <c r="D15" s="22">
        <f>VLOOKUP(A15,'Source MHAC'!$A$2:$L$48,12,FALSE)</f>
        <v>0.4</v>
      </c>
      <c r="E15" s="23">
        <f t="shared" si="0"/>
        <v>-2.2222222222222227E-3</v>
      </c>
      <c r="F15" s="37">
        <f t="shared" si="1"/>
        <v>-668053</v>
      </c>
    </row>
    <row r="16" spans="1:6" ht="15" x14ac:dyDescent="0.2">
      <c r="A16" s="20">
        <v>210016</v>
      </c>
      <c r="B16" s="20" t="s">
        <v>25</v>
      </c>
      <c r="C16" s="21">
        <v>158337604.14841294</v>
      </c>
      <c r="D16" s="22">
        <f>VLOOKUP(A16,'Source MHAC'!$A$2:$L$48,12,FALSE)</f>
        <v>0.61</v>
      </c>
      <c r="E16" s="23">
        <f t="shared" si="0"/>
        <v>1.3333333333333322E-3</v>
      </c>
      <c r="F16" s="37">
        <f t="shared" si="1"/>
        <v>211117</v>
      </c>
    </row>
    <row r="17" spans="1:6" ht="15" x14ac:dyDescent="0.2">
      <c r="A17" s="20">
        <v>210017</v>
      </c>
      <c r="B17" s="20" t="s">
        <v>26</v>
      </c>
      <c r="C17" s="21">
        <v>21075334.329642437</v>
      </c>
      <c r="D17" s="22">
        <f>VLOOKUP(A17,'Source MHAC'!$A$2:$L$48,12,FALSE)</f>
        <v>0.51</v>
      </c>
      <c r="E17" s="23">
        <f t="shared" si="0"/>
        <v>0</v>
      </c>
      <c r="F17" s="37">
        <f t="shared" si="1"/>
        <v>0</v>
      </c>
    </row>
    <row r="18" spans="1:6" ht="15" x14ac:dyDescent="0.2">
      <c r="A18" s="20">
        <v>210018</v>
      </c>
      <c r="B18" s="20" t="s">
        <v>27</v>
      </c>
      <c r="C18" s="21">
        <v>77808657.143376708</v>
      </c>
      <c r="D18" s="22">
        <f>VLOOKUP(A18,'Source MHAC'!$A$2:$L$48,12,FALSE)</f>
        <v>0.62</v>
      </c>
      <c r="E18" s="23">
        <f t="shared" si="0"/>
        <v>1.5555555555555548E-3</v>
      </c>
      <c r="F18" s="37">
        <f t="shared" si="1"/>
        <v>121036</v>
      </c>
    </row>
    <row r="19" spans="1:6" ht="15" x14ac:dyDescent="0.2">
      <c r="A19" s="20">
        <v>210019</v>
      </c>
      <c r="B19" s="20" t="s">
        <v>28</v>
      </c>
      <c r="C19" s="21">
        <v>241466813.00006086</v>
      </c>
      <c r="D19" s="22">
        <f>VLOOKUP(A19,'Source MHAC'!$A$2:$L$48,12,FALSE)</f>
        <v>0.52</v>
      </c>
      <c r="E19" s="23">
        <f t="shared" si="0"/>
        <v>0</v>
      </c>
      <c r="F19" s="37">
        <f t="shared" si="1"/>
        <v>0</v>
      </c>
    </row>
    <row r="20" spans="1:6" ht="15" x14ac:dyDescent="0.2">
      <c r="A20" s="20">
        <v>210022</v>
      </c>
      <c r="B20" s="20" t="s">
        <v>29</v>
      </c>
      <c r="C20" s="21">
        <v>197431392.43930957</v>
      </c>
      <c r="D20" s="22">
        <f>VLOOKUP(A20,'Source MHAC'!$A$2:$L$48,12,FALSE)</f>
        <v>0.44</v>
      </c>
      <c r="E20" s="23">
        <f t="shared" si="0"/>
        <v>-4.4444444444444522E-4</v>
      </c>
      <c r="F20" s="37">
        <f t="shared" si="1"/>
        <v>-87747</v>
      </c>
    </row>
    <row r="21" spans="1:6" ht="15" x14ac:dyDescent="0.2">
      <c r="A21" s="20">
        <v>210023</v>
      </c>
      <c r="B21" s="20" t="s">
        <v>30</v>
      </c>
      <c r="C21" s="21">
        <v>299264995.1337893</v>
      </c>
      <c r="D21" s="22">
        <f>VLOOKUP(A21,'Source MHAC'!$A$2:$L$48,12,FALSE)</f>
        <v>0.7</v>
      </c>
      <c r="E21" s="23">
        <f t="shared" si="0"/>
        <v>3.3333333333333314E-3</v>
      </c>
      <c r="F21" s="37">
        <f t="shared" si="1"/>
        <v>997550</v>
      </c>
    </row>
    <row r="22" spans="1:6" ht="15" x14ac:dyDescent="0.2">
      <c r="A22" s="20">
        <v>210024</v>
      </c>
      <c r="B22" s="20" t="s">
        <v>31</v>
      </c>
      <c r="C22" s="21">
        <v>235346414.84312075</v>
      </c>
      <c r="D22" s="22">
        <f>VLOOKUP(A22,'Source MHAC'!$A$2:$L$48,12,FALSE)</f>
        <v>0.28999999999999998</v>
      </c>
      <c r="E22" s="23">
        <f t="shared" si="0"/>
        <v>-7.1111111111111115E-3</v>
      </c>
      <c r="F22" s="37">
        <f t="shared" si="1"/>
        <v>-1673575</v>
      </c>
    </row>
    <row r="23" spans="1:6" ht="30" x14ac:dyDescent="0.2">
      <c r="A23" s="20">
        <v>210027</v>
      </c>
      <c r="B23" s="20" t="s">
        <v>32</v>
      </c>
      <c r="C23" s="21">
        <v>171000182.60682005</v>
      </c>
      <c r="D23" s="22">
        <f>VLOOKUP(A23,'Source MHAC'!$A$2:$L$48,12,FALSE)</f>
        <v>0.35</v>
      </c>
      <c r="E23" s="23">
        <f t="shared" si="0"/>
        <v>-4.4444444444444453E-3</v>
      </c>
      <c r="F23" s="37">
        <f t="shared" si="1"/>
        <v>-760001</v>
      </c>
    </row>
    <row r="24" spans="1:6" ht="15" x14ac:dyDescent="0.2">
      <c r="A24" s="20">
        <v>210028</v>
      </c>
      <c r="B24" s="20" t="s">
        <v>33</v>
      </c>
      <c r="C24" s="21">
        <v>76303057.683447212</v>
      </c>
      <c r="D24" s="22">
        <f>VLOOKUP(A24,'Source MHAC'!$A$2:$L$48,12,FALSE)</f>
        <v>0.77</v>
      </c>
      <c r="E24" s="23">
        <f t="shared" si="0"/>
        <v>4.8888888888888888E-3</v>
      </c>
      <c r="F24" s="37">
        <f t="shared" si="1"/>
        <v>373037</v>
      </c>
    </row>
    <row r="25" spans="1:6" ht="30" x14ac:dyDescent="0.2">
      <c r="A25" s="20">
        <v>210029</v>
      </c>
      <c r="B25" s="20" t="s">
        <v>34</v>
      </c>
      <c r="C25" s="21">
        <v>357620584.54660809</v>
      </c>
      <c r="D25" s="22">
        <f>VLOOKUP(A25,'Source MHAC'!$A$2:$L$48,12,FALSE)</f>
        <v>0.48</v>
      </c>
      <c r="E25" s="23">
        <f t="shared" si="0"/>
        <v>0</v>
      </c>
      <c r="F25" s="37">
        <f t="shared" si="1"/>
        <v>0</v>
      </c>
    </row>
    <row r="26" spans="1:6" ht="15" x14ac:dyDescent="0.2">
      <c r="A26" s="20">
        <v>210030</v>
      </c>
      <c r="B26" s="20" t="s">
        <v>35</v>
      </c>
      <c r="C26" s="21">
        <v>21139936.434461944</v>
      </c>
      <c r="D26" s="22">
        <f>VLOOKUP(A26,'Source MHAC'!$A$2:$L$48,12,FALSE)</f>
        <v>0.5</v>
      </c>
      <c r="E26" s="23">
        <f t="shared" si="0"/>
        <v>0</v>
      </c>
      <c r="F26" s="37">
        <f t="shared" si="1"/>
        <v>0</v>
      </c>
    </row>
    <row r="27" spans="1:6" ht="30" x14ac:dyDescent="0.2">
      <c r="A27" s="20">
        <v>210032</v>
      </c>
      <c r="B27" s="20" t="s">
        <v>36</v>
      </c>
      <c r="C27" s="21">
        <v>66514319.894027583</v>
      </c>
      <c r="D27" s="22">
        <f>VLOOKUP(A27,'Source MHAC'!$A$2:$L$48,12,FALSE)</f>
        <v>0.54</v>
      </c>
      <c r="E27" s="23">
        <f t="shared" si="0"/>
        <v>0</v>
      </c>
      <c r="F27" s="37">
        <f t="shared" si="1"/>
        <v>0</v>
      </c>
    </row>
    <row r="28" spans="1:6" ht="15" x14ac:dyDescent="0.2">
      <c r="A28" s="20">
        <v>210033</v>
      </c>
      <c r="B28" s="20" t="s">
        <v>37</v>
      </c>
      <c r="C28" s="21">
        <v>132801017.25910124</v>
      </c>
      <c r="D28" s="22">
        <f>VLOOKUP(A28,'Source MHAC'!$A$2:$L$48,12,FALSE)</f>
        <v>0.31</v>
      </c>
      <c r="E28" s="23">
        <f t="shared" si="0"/>
        <v>-6.2222222222222227E-3</v>
      </c>
      <c r="F28" s="37">
        <f t="shared" si="1"/>
        <v>-826317</v>
      </c>
    </row>
    <row r="29" spans="1:6" ht="15" x14ac:dyDescent="0.2">
      <c r="A29" s="20">
        <v>210034</v>
      </c>
      <c r="B29" s="20" t="s">
        <v>38</v>
      </c>
      <c r="C29" s="21">
        <v>112526839.84491666</v>
      </c>
      <c r="D29" s="22">
        <f>VLOOKUP(A29,'Source MHAC'!$A$2:$L$48,12,FALSE)</f>
        <v>0.52</v>
      </c>
      <c r="E29" s="23">
        <f t="shared" si="0"/>
        <v>0</v>
      </c>
      <c r="F29" s="37">
        <f t="shared" si="1"/>
        <v>0</v>
      </c>
    </row>
    <row r="30" spans="1:6" ht="15" x14ac:dyDescent="0.2">
      <c r="A30" s="20">
        <v>210035</v>
      </c>
      <c r="B30" s="20" t="s">
        <v>39</v>
      </c>
      <c r="C30" s="21">
        <v>75199111.989704996</v>
      </c>
      <c r="D30" s="22">
        <f>VLOOKUP(A30,'Source MHAC'!$A$2:$L$48,12,FALSE)</f>
        <v>0.72</v>
      </c>
      <c r="E30" s="23">
        <f t="shared" si="0"/>
        <v>3.7777777777777766E-3</v>
      </c>
      <c r="F30" s="37">
        <f t="shared" si="1"/>
        <v>284086</v>
      </c>
    </row>
    <row r="31" spans="1:6" ht="15" x14ac:dyDescent="0.2">
      <c r="A31" s="20">
        <v>210037</v>
      </c>
      <c r="B31" s="20" t="s">
        <v>40</v>
      </c>
      <c r="C31" s="21">
        <v>105222294.54594231</v>
      </c>
      <c r="D31" s="22">
        <f>VLOOKUP(A31,'Source MHAC'!$A$2:$L$48,12,FALSE)</f>
        <v>0.69</v>
      </c>
      <c r="E31" s="23">
        <f t="shared" si="0"/>
        <v>3.1111111111111088E-3</v>
      </c>
      <c r="F31" s="37">
        <f t="shared" si="1"/>
        <v>327358</v>
      </c>
    </row>
    <row r="32" spans="1:6" ht="15" x14ac:dyDescent="0.2">
      <c r="A32" s="20">
        <v>210038</v>
      </c>
      <c r="B32" s="20" t="s">
        <v>41</v>
      </c>
      <c r="C32" s="21">
        <v>117217726.72801577</v>
      </c>
      <c r="D32" s="22">
        <f>VLOOKUP(A32,'Source MHAC'!$A$2:$L$48,12,FALSE)</f>
        <v>0.73</v>
      </c>
      <c r="E32" s="23">
        <f t="shared" si="0"/>
        <v>3.9999999999999983E-3</v>
      </c>
      <c r="F32" s="37">
        <f t="shared" si="1"/>
        <v>468871</v>
      </c>
    </row>
    <row r="33" spans="1:6" ht="15" x14ac:dyDescent="0.2">
      <c r="A33" s="20">
        <v>210039</v>
      </c>
      <c r="B33" s="20" t="s">
        <v>42</v>
      </c>
      <c r="C33" s="21">
        <v>63677722.49892997</v>
      </c>
      <c r="D33" s="22">
        <f>VLOOKUP(A33,'Source MHAC'!$A$2:$L$48,12,FALSE)</f>
        <v>0.6</v>
      </c>
      <c r="E33" s="23">
        <f t="shared" si="0"/>
        <v>1.1111111111111096E-3</v>
      </c>
      <c r="F33" s="37">
        <f t="shared" si="1"/>
        <v>70753</v>
      </c>
    </row>
    <row r="34" spans="1:6" ht="15" x14ac:dyDescent="0.2">
      <c r="A34" s="20">
        <v>210040</v>
      </c>
      <c r="B34" s="20" t="s">
        <v>43</v>
      </c>
      <c r="C34" s="21">
        <v>133828757.60213824</v>
      </c>
      <c r="D34" s="22">
        <f>VLOOKUP(A34,'Source MHAC'!$A$2:$L$48,12,FALSE)</f>
        <v>0.63</v>
      </c>
      <c r="E34" s="23">
        <f t="shared" si="0"/>
        <v>1.7777777777777757E-3</v>
      </c>
      <c r="F34" s="37">
        <f t="shared" si="1"/>
        <v>237918</v>
      </c>
    </row>
    <row r="35" spans="1:6" ht="30" x14ac:dyDescent="0.2">
      <c r="A35" s="20">
        <v>210043</v>
      </c>
      <c r="B35" s="20" t="s">
        <v>44</v>
      </c>
      <c r="C35" s="21">
        <v>229151791.56866744</v>
      </c>
      <c r="D35" s="22">
        <f>VLOOKUP(A35,'Source MHAC'!$A$2:$L$48,12,FALSE)</f>
        <v>0.61</v>
      </c>
      <c r="E35" s="23">
        <f t="shared" si="0"/>
        <v>1.3333333333333322E-3</v>
      </c>
      <c r="F35" s="37">
        <f t="shared" si="1"/>
        <v>305536</v>
      </c>
    </row>
    <row r="36" spans="1:6" ht="18" customHeight="1" x14ac:dyDescent="0.2">
      <c r="A36" s="20">
        <v>210044</v>
      </c>
      <c r="B36" s="20" t="s">
        <v>45</v>
      </c>
      <c r="C36" s="21">
        <v>225145721.81593195</v>
      </c>
      <c r="D36" s="22">
        <f>VLOOKUP(A36,'Source MHAC'!$A$2:$L$48,12,FALSE)</f>
        <v>0.28999999999999998</v>
      </c>
      <c r="E36" s="23">
        <f t="shared" si="0"/>
        <v>-7.1111111111111115E-3</v>
      </c>
      <c r="F36" s="37">
        <f t="shared" si="1"/>
        <v>-1601036</v>
      </c>
    </row>
    <row r="37" spans="1:6" ht="15" x14ac:dyDescent="0.2">
      <c r="A37" s="20">
        <v>210048</v>
      </c>
      <c r="B37" s="20" t="s">
        <v>46</v>
      </c>
      <c r="C37" s="21">
        <v>183348539.02530757</v>
      </c>
      <c r="D37" s="22">
        <f>VLOOKUP(A37,'Source MHAC'!$A$2:$L$48,12,FALSE)</f>
        <v>0.31</v>
      </c>
      <c r="E37" s="23">
        <f t="shared" si="0"/>
        <v>-6.2222222222222227E-3</v>
      </c>
      <c r="F37" s="37">
        <f t="shared" si="1"/>
        <v>-1140835</v>
      </c>
    </row>
    <row r="38" spans="1:6" ht="30" x14ac:dyDescent="0.2">
      <c r="A38" s="20">
        <v>210049</v>
      </c>
      <c r="B38" s="20" t="s">
        <v>47</v>
      </c>
      <c r="C38" s="21">
        <v>130150364.25457975</v>
      </c>
      <c r="D38" s="22">
        <f>VLOOKUP(A38,'Source MHAC'!$A$2:$L$48,12,FALSE)</f>
        <v>0.63</v>
      </c>
      <c r="E38" s="23">
        <f t="shared" si="0"/>
        <v>1.7777777777777757E-3</v>
      </c>
      <c r="F38" s="37">
        <f t="shared" si="1"/>
        <v>231378</v>
      </c>
    </row>
    <row r="39" spans="1:6" ht="15" x14ac:dyDescent="0.2">
      <c r="A39" s="20">
        <v>210051</v>
      </c>
      <c r="B39" s="20" t="s">
        <v>48</v>
      </c>
      <c r="C39" s="21">
        <v>144686191.7581948</v>
      </c>
      <c r="D39" s="22">
        <f>VLOOKUP(A39,'Source MHAC'!$A$2:$L$48,12,FALSE)</f>
        <v>0.65</v>
      </c>
      <c r="E39" s="23">
        <f t="shared" si="0"/>
        <v>2.2222222222222218E-3</v>
      </c>
      <c r="F39" s="37">
        <f t="shared" si="1"/>
        <v>321525</v>
      </c>
    </row>
    <row r="40" spans="1:6" ht="15" x14ac:dyDescent="0.2">
      <c r="A40" s="20">
        <v>210055</v>
      </c>
      <c r="B40" s="20" t="s">
        <v>49</v>
      </c>
      <c r="C40" s="21">
        <v>58931275.742197961</v>
      </c>
      <c r="D40" s="22">
        <f>VLOOKUP(A40,'Source MHAC'!$A$2:$L$48,12,FALSE)</f>
        <v>0.75</v>
      </c>
      <c r="E40" s="23">
        <f t="shared" si="0"/>
        <v>4.4444444444444436E-3</v>
      </c>
      <c r="F40" s="37">
        <f t="shared" si="1"/>
        <v>261917</v>
      </c>
    </row>
    <row r="41" spans="1:6" ht="15" x14ac:dyDescent="0.2">
      <c r="A41" s="20">
        <v>210056</v>
      </c>
      <c r="B41" s="20" t="s">
        <v>50</v>
      </c>
      <c r="C41" s="21">
        <v>140674847.54290357</v>
      </c>
      <c r="D41" s="22">
        <f>VLOOKUP(A41,'Source MHAC'!$A$2:$L$48,12,FALSE)</f>
        <v>0.59</v>
      </c>
      <c r="E41" s="23">
        <f t="shared" si="0"/>
        <v>8.8888888888888698E-4</v>
      </c>
      <c r="F41" s="37">
        <f t="shared" si="1"/>
        <v>125044</v>
      </c>
    </row>
    <row r="42" spans="1:6" ht="15" x14ac:dyDescent="0.2">
      <c r="A42" s="20">
        <v>210057</v>
      </c>
      <c r="B42" s="20" t="s">
        <v>51</v>
      </c>
      <c r="C42" s="21">
        <v>231939524.50295067</v>
      </c>
      <c r="D42" s="22">
        <f>VLOOKUP(A42,'Source MHAC'!$A$2:$L$48,12,FALSE)</f>
        <v>0.47</v>
      </c>
      <c r="E42" s="23">
        <f t="shared" si="0"/>
        <v>0</v>
      </c>
      <c r="F42" s="37">
        <f t="shared" si="1"/>
        <v>0</v>
      </c>
    </row>
    <row r="43" spans="1:6" ht="15" x14ac:dyDescent="0.2">
      <c r="A43" s="20">
        <v>210058</v>
      </c>
      <c r="B43" s="20" t="s">
        <v>52</v>
      </c>
      <c r="C43" s="21">
        <v>69966358.850384042</v>
      </c>
      <c r="D43" s="22">
        <f>VLOOKUP(A43,'Source MHAC'!$A$2:$L$48,12,FALSE)</f>
        <v>0.48</v>
      </c>
      <c r="E43" s="23">
        <f t="shared" si="0"/>
        <v>0</v>
      </c>
      <c r="F43" s="37">
        <f t="shared" si="1"/>
        <v>0</v>
      </c>
    </row>
    <row r="44" spans="1:6" ht="15" x14ac:dyDescent="0.2">
      <c r="A44" s="20">
        <v>210060</v>
      </c>
      <c r="B44" s="20" t="s">
        <v>53</v>
      </c>
      <c r="C44" s="21">
        <v>19548527.145282824</v>
      </c>
      <c r="D44" s="22">
        <f>VLOOKUP(A44,'Source MHAC'!$A$2:$L$48,12,FALSE)</f>
        <v>0.83</v>
      </c>
      <c r="E44" s="23">
        <f t="shared" si="0"/>
        <v>6.222222222222221E-3</v>
      </c>
      <c r="F44" s="37">
        <f t="shared" si="1"/>
        <v>121635</v>
      </c>
    </row>
    <row r="45" spans="1:6" ht="15" x14ac:dyDescent="0.2">
      <c r="A45" s="20">
        <v>210061</v>
      </c>
      <c r="B45" s="20" t="s">
        <v>54</v>
      </c>
      <c r="C45" s="21">
        <v>37316218.679340944</v>
      </c>
      <c r="D45" s="22">
        <f>VLOOKUP(A45,'Source MHAC'!$A$2:$L$48,12,FALSE)</f>
        <v>0.79</v>
      </c>
      <c r="E45" s="23">
        <f t="shared" si="0"/>
        <v>5.3333333333333332E-3</v>
      </c>
      <c r="F45" s="37">
        <f t="shared" si="1"/>
        <v>199020</v>
      </c>
    </row>
    <row r="46" spans="1:6" ht="15" x14ac:dyDescent="0.2">
      <c r="A46" s="20">
        <v>210062</v>
      </c>
      <c r="B46" s="20" t="s">
        <v>55</v>
      </c>
      <c r="C46" s="21">
        <v>163844002.52998456</v>
      </c>
      <c r="D46" s="22">
        <f>VLOOKUP(A46,'Source MHAC'!$A$2:$L$48,12,FALSE)</f>
        <v>0.25</v>
      </c>
      <c r="E46" s="23">
        <f t="shared" si="0"/>
        <v>-8.8888888888888889E-3</v>
      </c>
      <c r="F46" s="37">
        <f t="shared" si="1"/>
        <v>-1456391</v>
      </c>
    </row>
    <row r="47" spans="1:6" ht="15" x14ac:dyDescent="0.2">
      <c r="A47" s="20">
        <v>210063</v>
      </c>
      <c r="B47" s="20" t="s">
        <v>56</v>
      </c>
      <c r="C47" s="21">
        <v>237924618.48301899</v>
      </c>
      <c r="D47" s="22">
        <f>VLOOKUP(A47,'Source MHAC'!$A$2:$L$48,12,FALSE)</f>
        <v>0.54</v>
      </c>
      <c r="E47" s="23">
        <f t="shared" si="0"/>
        <v>0</v>
      </c>
      <c r="F47" s="37">
        <f t="shared" si="1"/>
        <v>0</v>
      </c>
    </row>
    <row r="48" spans="1:6" ht="15" x14ac:dyDescent="0.2">
      <c r="A48" s="20">
        <v>210064</v>
      </c>
      <c r="B48" s="20" t="s">
        <v>73</v>
      </c>
      <c r="C48" s="21">
        <v>56105766.784084387</v>
      </c>
      <c r="D48" s="22">
        <f>VLOOKUP(A48,'Source MHAC'!$A$2:$L$48,12,FALSE)</f>
        <v>0.31</v>
      </c>
      <c r="E48" s="23">
        <f t="shared" si="0"/>
        <v>-6.2222222222222227E-3</v>
      </c>
      <c r="F48" s="37">
        <f t="shared" si="1"/>
        <v>-349103</v>
      </c>
    </row>
    <row r="49" spans="1:6" ht="15" x14ac:dyDescent="0.2">
      <c r="A49" s="20">
        <v>210065</v>
      </c>
      <c r="B49" s="20" t="s">
        <v>78</v>
      </c>
      <c r="C49" s="21">
        <v>60632166.851306401</v>
      </c>
      <c r="D49" s="22">
        <f>VLOOKUP(A49,'Source MHAC'!$A$2:$L$49,12,FALSE)</f>
        <v>0.72</v>
      </c>
      <c r="E49" s="23">
        <f t="shared" si="0"/>
        <v>3.7777777777777766E-3</v>
      </c>
      <c r="F49" s="37">
        <f t="shared" si="1"/>
        <v>229055</v>
      </c>
    </row>
    <row r="50" spans="1:6" ht="15" x14ac:dyDescent="0.2">
      <c r="A50" s="25"/>
      <c r="B50" s="25"/>
      <c r="C50" s="26"/>
      <c r="D50" s="27"/>
      <c r="F50" s="24"/>
    </row>
    <row r="51" spans="1:6" x14ac:dyDescent="0.25">
      <c r="B51" s="28" t="s">
        <v>74</v>
      </c>
      <c r="C51" s="29">
        <f>SUM(C3:C49)</f>
        <v>9219170454.6647816</v>
      </c>
      <c r="D51" s="24"/>
      <c r="E51" s="28" t="s">
        <v>74</v>
      </c>
      <c r="F51" s="38">
        <f>SUM(F3:F49)</f>
        <v>-5895307</v>
      </c>
    </row>
    <row r="52" spans="1:6" s="32" customFormat="1" x14ac:dyDescent="0.25">
      <c r="A52" s="24"/>
      <c r="B52" s="24"/>
      <c r="C52" s="24"/>
      <c r="D52" s="19"/>
      <c r="E52" s="30" t="s">
        <v>75</v>
      </c>
      <c r="F52" s="31">
        <f>SUMIF(F3:F49,"&lt;0",F3:F49)</f>
        <v>-13000494</v>
      </c>
    </row>
    <row r="53" spans="1:6" x14ac:dyDescent="0.25">
      <c r="E53" s="33" t="s">
        <v>76</v>
      </c>
      <c r="F53" s="34">
        <f>F52/$C$51</f>
        <v>-1.410158762540497E-3</v>
      </c>
    </row>
    <row r="54" spans="1:6" x14ac:dyDescent="0.25">
      <c r="E54" s="30" t="s">
        <v>77</v>
      </c>
      <c r="F54" s="31">
        <f>SUMIF(F3:F49,"&gt;0",F3:F449)</f>
        <v>7105187</v>
      </c>
    </row>
    <row r="55" spans="1:6" x14ac:dyDescent="0.25">
      <c r="A55" s="32"/>
      <c r="D55" s="35"/>
      <c r="E55" s="33" t="s">
        <v>76</v>
      </c>
      <c r="F55" s="34">
        <f>F54/$C$51</f>
        <v>7.7069699870934338E-4</v>
      </c>
    </row>
    <row r="56" spans="1:6" x14ac:dyDescent="0.25">
      <c r="A56" s="6" t="s">
        <v>61</v>
      </c>
      <c r="B56" s="6" t="s">
        <v>62</v>
      </c>
    </row>
    <row r="57" spans="1:6" x14ac:dyDescent="0.25">
      <c r="A57" s="9" t="s">
        <v>63</v>
      </c>
      <c r="B57" s="10">
        <v>0</v>
      </c>
    </row>
    <row r="58" spans="1:6" x14ac:dyDescent="0.25">
      <c r="A58" s="9" t="s">
        <v>64</v>
      </c>
      <c r="B58" s="13">
        <v>-0.02</v>
      </c>
    </row>
    <row r="59" spans="1:6" x14ac:dyDescent="0.25">
      <c r="A59" s="9" t="s">
        <v>65</v>
      </c>
      <c r="B59" s="10">
        <v>1</v>
      </c>
    </row>
    <row r="60" spans="1:6" x14ac:dyDescent="0.25">
      <c r="A60" s="9" t="s">
        <v>66</v>
      </c>
      <c r="B60" s="13">
        <v>0.01</v>
      </c>
    </row>
    <row r="61" spans="1:6" x14ac:dyDescent="0.25">
      <c r="A61" s="9" t="s">
        <v>67</v>
      </c>
      <c r="B61" s="10">
        <v>0.45</v>
      </c>
    </row>
    <row r="62" spans="1:6" x14ac:dyDescent="0.25">
      <c r="A62" s="9" t="s">
        <v>68</v>
      </c>
      <c r="B62" s="10">
        <v>0.55000000000000004</v>
      </c>
    </row>
  </sheetData>
  <autoFilter ref="A2:F2"/>
  <conditionalFormatting sqref="F3:F4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135440-68AF-4F9E-A406-25F86506FD92}"/>
</file>

<file path=customXml/itemProps2.xml><?xml version="1.0" encoding="utf-8"?>
<ds:datastoreItem xmlns:ds="http://schemas.openxmlformats.org/officeDocument/2006/customXml" ds:itemID="{16E7DAA8-F806-43D5-BB42-9629193D02EB}"/>
</file>

<file path=customXml/itemProps3.xml><?xml version="1.0" encoding="utf-8"?>
<ds:datastoreItem xmlns:ds="http://schemas.openxmlformats.org/officeDocument/2006/customXml" ds:itemID="{18BD89CD-C6BB-453A-A5A1-C3660C2E8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Source MHAC</vt:lpstr>
      <vt:lpstr>MHAC Scaling</vt:lpstr>
      <vt:lpstr>MHAC Modeling Results</vt:lpstr>
      <vt:lpstr>MHAC_Highest_Score</vt:lpstr>
      <vt:lpstr>MHAC_Lowest_Score</vt:lpstr>
      <vt:lpstr>MHAC_Max_Penalty</vt:lpstr>
      <vt:lpstr>MHAC_Max_Reward</vt:lpstr>
      <vt:lpstr>MHAC_Penalty_Threshold</vt:lpstr>
      <vt:lpstr>MHAC_Reward_Threshold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Alyson Schuster</cp:lastModifiedBy>
  <dcterms:created xsi:type="dcterms:W3CDTF">2017-08-22T17:34:00Z</dcterms:created>
  <dcterms:modified xsi:type="dcterms:W3CDTF">2018-05-21T12:56:15Z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